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69AD3AF-1058-7D43-8BB5-38DAF11E8FEC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DataSet" sheetId="1" r:id="rId1"/>
    <sheet name="A1. Summary" sheetId="2" r:id="rId2"/>
    <sheet name="A2. Decomposition" sheetId="3" r:id="rId3"/>
    <sheet name="A3. Model Building" sheetId="4" r:id="rId4"/>
    <sheet name="A4. Model Forecasting" sheetId="5" r:id="rId5"/>
    <sheet name="A6. Safety Stock" sheetId="7" r:id="rId6"/>
    <sheet name="A7. Simulation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3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E337" i="1"/>
  <c r="K34" i="1"/>
  <c r="K35" i="1"/>
  <c r="H191" i="1"/>
  <c r="H185" i="1"/>
  <c r="H181" i="1"/>
  <c r="H171" i="1"/>
  <c r="H165" i="1"/>
  <c r="H149" i="1"/>
  <c r="H147" i="1"/>
  <c r="H313" i="1"/>
  <c r="H317" i="1"/>
  <c r="H164" i="1"/>
  <c r="H158" i="1"/>
  <c r="H142" i="1"/>
  <c r="H140" i="1"/>
  <c r="H327" i="1"/>
  <c r="H138" i="1"/>
  <c r="H134" i="1"/>
  <c r="H131" i="1"/>
  <c r="H123" i="1"/>
  <c r="H122" i="1"/>
  <c r="H114" i="1"/>
  <c r="H110" i="1"/>
  <c r="H102" i="1"/>
  <c r="H99" i="1"/>
  <c r="H91" i="1"/>
  <c r="H90" i="1"/>
  <c r="H82" i="1"/>
  <c r="H78" i="1"/>
  <c r="H70" i="1"/>
  <c r="H67" i="1"/>
  <c r="H59" i="1"/>
  <c r="H58" i="1"/>
  <c r="H50" i="1"/>
  <c r="H46" i="1"/>
  <c r="H38" i="1"/>
  <c r="H35" i="1"/>
  <c r="H27" i="1"/>
  <c r="H26" i="1"/>
  <c r="H18" i="1"/>
  <c r="H14" i="1"/>
  <c r="H11" i="1"/>
  <c r="H192" i="1"/>
  <c r="F229" i="1"/>
  <c r="E335" i="1"/>
  <c r="G229" i="1"/>
  <c r="F126" i="1"/>
  <c r="G126" i="1"/>
  <c r="F300" i="1"/>
  <c r="E334" i="1"/>
  <c r="G300" i="1"/>
  <c r="F72" i="1"/>
  <c r="G72" i="1"/>
  <c r="F66" i="1"/>
  <c r="G66" i="1"/>
  <c r="F52" i="1"/>
  <c r="G52" i="1"/>
  <c r="F48" i="1"/>
  <c r="G48" i="1"/>
  <c r="F324" i="1"/>
  <c r="G324" i="1"/>
  <c r="F328" i="1"/>
  <c r="G328" i="1"/>
  <c r="F20" i="1"/>
  <c r="G20" i="1"/>
  <c r="F16" i="1"/>
  <c r="G16" i="1"/>
  <c r="E336" i="1"/>
  <c r="F252" i="1"/>
  <c r="G252" i="1"/>
  <c r="F11" i="1"/>
  <c r="G11" i="1"/>
  <c r="F12" i="1"/>
  <c r="F13" i="1"/>
  <c r="G13" i="1"/>
  <c r="F14" i="1"/>
  <c r="G14" i="1"/>
  <c r="F15" i="1"/>
  <c r="G15" i="1"/>
  <c r="F17" i="1"/>
  <c r="G17" i="1"/>
  <c r="F18" i="1"/>
  <c r="G18" i="1"/>
  <c r="F19" i="1"/>
  <c r="G19" i="1"/>
  <c r="F21" i="1"/>
  <c r="G21" i="1"/>
  <c r="F22" i="1"/>
  <c r="G22" i="1"/>
  <c r="F23" i="1"/>
  <c r="G23" i="1"/>
  <c r="F24" i="1"/>
  <c r="F25" i="1"/>
  <c r="F26" i="1"/>
  <c r="G26" i="1"/>
  <c r="F27" i="1"/>
  <c r="G27" i="1"/>
  <c r="F28" i="1"/>
  <c r="F29" i="1"/>
  <c r="G29" i="1"/>
  <c r="F30" i="1"/>
  <c r="G30" i="1"/>
  <c r="F31" i="1"/>
  <c r="G31" i="1"/>
  <c r="F32" i="1"/>
  <c r="F33" i="1"/>
  <c r="G33" i="1"/>
  <c r="F34" i="1"/>
  <c r="G34" i="1"/>
  <c r="F35" i="1"/>
  <c r="G35" i="1"/>
  <c r="F36" i="1"/>
  <c r="F37" i="1"/>
  <c r="G37" i="1"/>
  <c r="F38" i="1"/>
  <c r="G38" i="1"/>
  <c r="F39" i="1"/>
  <c r="G39" i="1"/>
  <c r="F40" i="1"/>
  <c r="F41" i="1"/>
  <c r="G41" i="1"/>
  <c r="F42" i="1"/>
  <c r="G42" i="1"/>
  <c r="F43" i="1"/>
  <c r="G43" i="1"/>
  <c r="F44" i="1"/>
  <c r="F45" i="1"/>
  <c r="G45" i="1"/>
  <c r="F46" i="1"/>
  <c r="G46" i="1"/>
  <c r="F47" i="1"/>
  <c r="G47" i="1"/>
  <c r="F49" i="1"/>
  <c r="G49" i="1"/>
  <c r="F50" i="1"/>
  <c r="G50" i="1"/>
  <c r="F51" i="1"/>
  <c r="G51" i="1"/>
  <c r="F53" i="1"/>
  <c r="G53" i="1"/>
  <c r="F54" i="1"/>
  <c r="G54" i="1"/>
  <c r="F55" i="1"/>
  <c r="G55" i="1"/>
  <c r="F56" i="1"/>
  <c r="F57" i="1"/>
  <c r="G57" i="1"/>
  <c r="F58" i="1"/>
  <c r="G58" i="1"/>
  <c r="F59" i="1"/>
  <c r="F60" i="1"/>
  <c r="F61" i="1"/>
  <c r="F62" i="1"/>
  <c r="G62" i="1"/>
  <c r="F63" i="1"/>
  <c r="G63" i="1"/>
  <c r="F64" i="1"/>
  <c r="F65" i="1"/>
  <c r="G65" i="1"/>
  <c r="F67" i="1"/>
  <c r="G67" i="1"/>
  <c r="F68" i="1"/>
  <c r="F69" i="1"/>
  <c r="G69" i="1"/>
  <c r="F70" i="1"/>
  <c r="G70" i="1"/>
  <c r="F71" i="1"/>
  <c r="G71" i="1"/>
  <c r="F73" i="1"/>
  <c r="G73" i="1"/>
  <c r="F74" i="1"/>
  <c r="G74" i="1"/>
  <c r="F75" i="1"/>
  <c r="G75" i="1"/>
  <c r="F76" i="1"/>
  <c r="F77" i="1"/>
  <c r="G77" i="1"/>
  <c r="F78" i="1"/>
  <c r="G78" i="1"/>
  <c r="F79" i="1"/>
  <c r="G79" i="1"/>
  <c r="F80" i="1"/>
  <c r="F81" i="1"/>
  <c r="F82" i="1"/>
  <c r="G82" i="1"/>
  <c r="F83" i="1"/>
  <c r="G83" i="1"/>
  <c r="F84" i="1"/>
  <c r="G84" i="1"/>
  <c r="F85" i="1"/>
  <c r="F86" i="1"/>
  <c r="G86" i="1"/>
  <c r="F87" i="1"/>
  <c r="G87" i="1"/>
  <c r="F88" i="1"/>
  <c r="F89" i="1"/>
  <c r="F90" i="1"/>
  <c r="G90" i="1"/>
  <c r="F91" i="1"/>
  <c r="G91" i="1"/>
  <c r="F92" i="1"/>
  <c r="F93" i="1"/>
  <c r="F94" i="1"/>
  <c r="F95" i="1"/>
  <c r="G95" i="1"/>
  <c r="F96" i="1"/>
  <c r="G96" i="1"/>
  <c r="F97" i="1"/>
  <c r="F98" i="1"/>
  <c r="G98" i="1"/>
  <c r="F99" i="1"/>
  <c r="G99" i="1"/>
  <c r="F100" i="1"/>
  <c r="G100" i="1"/>
  <c r="F101" i="1"/>
  <c r="F102" i="1"/>
  <c r="G102" i="1"/>
  <c r="F103" i="1"/>
  <c r="G103" i="1"/>
  <c r="F104" i="1"/>
  <c r="F105" i="1"/>
  <c r="F106" i="1"/>
  <c r="G106" i="1"/>
  <c r="F107" i="1"/>
  <c r="G107" i="1"/>
  <c r="F108" i="1"/>
  <c r="F109" i="1"/>
  <c r="F110" i="1"/>
  <c r="F111" i="1"/>
  <c r="G111" i="1"/>
  <c r="F112" i="1"/>
  <c r="G112" i="1"/>
  <c r="F113" i="1"/>
  <c r="F114" i="1"/>
  <c r="G114" i="1"/>
  <c r="F115" i="1"/>
  <c r="G115" i="1"/>
  <c r="F116" i="1"/>
  <c r="F117" i="1"/>
  <c r="F118" i="1"/>
  <c r="G118" i="1"/>
  <c r="F119" i="1"/>
  <c r="G119" i="1"/>
  <c r="F120" i="1"/>
  <c r="F121" i="1"/>
  <c r="F122" i="1"/>
  <c r="G122" i="1"/>
  <c r="F123" i="1"/>
  <c r="G123" i="1"/>
  <c r="F124" i="1"/>
  <c r="G124" i="1"/>
  <c r="F125" i="1"/>
  <c r="F127" i="1"/>
  <c r="G127" i="1"/>
  <c r="F128" i="1"/>
  <c r="F129" i="1"/>
  <c r="G129" i="1"/>
  <c r="F130" i="1"/>
  <c r="G130" i="1"/>
  <c r="F131" i="1"/>
  <c r="G131" i="1"/>
  <c r="F132" i="1"/>
  <c r="G132" i="1"/>
  <c r="F133" i="1"/>
  <c r="F134" i="1"/>
  <c r="G134" i="1"/>
  <c r="F135" i="1"/>
  <c r="G135" i="1"/>
  <c r="F136" i="1"/>
  <c r="F137" i="1"/>
  <c r="F138" i="1"/>
  <c r="G138" i="1"/>
  <c r="F139" i="1"/>
  <c r="G139" i="1"/>
  <c r="F140" i="1"/>
  <c r="F141" i="1"/>
  <c r="G141" i="1"/>
  <c r="F142" i="1"/>
  <c r="F143" i="1"/>
  <c r="G143" i="1"/>
  <c r="F144" i="1"/>
  <c r="F145" i="1"/>
  <c r="F146" i="1"/>
  <c r="G146" i="1"/>
  <c r="F147" i="1"/>
  <c r="G147" i="1"/>
  <c r="F148" i="1"/>
  <c r="F149" i="1"/>
  <c r="F150" i="1"/>
  <c r="G150" i="1"/>
  <c r="F151" i="1"/>
  <c r="G151" i="1"/>
  <c r="F152" i="1"/>
  <c r="F153" i="1"/>
  <c r="F154" i="1"/>
  <c r="G154" i="1"/>
  <c r="F155" i="1"/>
  <c r="G155" i="1"/>
  <c r="F156" i="1"/>
  <c r="G156" i="1"/>
  <c r="F157" i="1"/>
  <c r="F158" i="1"/>
  <c r="G158" i="1"/>
  <c r="F159" i="1"/>
  <c r="G159" i="1"/>
  <c r="F160" i="1"/>
  <c r="F161" i="1"/>
  <c r="G161" i="1"/>
  <c r="F162" i="1"/>
  <c r="G162" i="1"/>
  <c r="F163" i="1"/>
  <c r="G163" i="1"/>
  <c r="F164" i="1"/>
  <c r="F165" i="1"/>
  <c r="F166" i="1"/>
  <c r="F167" i="1"/>
  <c r="G167" i="1"/>
  <c r="F168" i="1"/>
  <c r="F169" i="1"/>
  <c r="F170" i="1"/>
  <c r="G170" i="1"/>
  <c r="F171" i="1"/>
  <c r="G171" i="1"/>
  <c r="F172" i="1"/>
  <c r="F173" i="1"/>
  <c r="F174" i="1"/>
  <c r="G174" i="1"/>
  <c r="F175" i="1"/>
  <c r="G175" i="1"/>
  <c r="F176" i="1"/>
  <c r="G176" i="1"/>
  <c r="F177" i="1"/>
  <c r="F178" i="1"/>
  <c r="G178" i="1"/>
  <c r="F179" i="1"/>
  <c r="G179" i="1"/>
  <c r="F180" i="1"/>
  <c r="F181" i="1"/>
  <c r="F182" i="1"/>
  <c r="G182" i="1"/>
  <c r="F183" i="1"/>
  <c r="G183" i="1"/>
  <c r="F184" i="1"/>
  <c r="F185" i="1"/>
  <c r="G185" i="1"/>
  <c r="F186" i="1"/>
  <c r="G186" i="1"/>
  <c r="F187" i="1"/>
  <c r="G187" i="1"/>
  <c r="F188" i="1"/>
  <c r="G188" i="1"/>
  <c r="F189" i="1"/>
  <c r="F190" i="1"/>
  <c r="F191" i="1"/>
  <c r="G191" i="1"/>
  <c r="F192" i="1"/>
  <c r="G192" i="1"/>
  <c r="F193" i="1"/>
  <c r="F194" i="1"/>
  <c r="G194" i="1"/>
  <c r="F195" i="1"/>
  <c r="G195" i="1"/>
  <c r="F196" i="1"/>
  <c r="F197" i="1"/>
  <c r="G197" i="1"/>
  <c r="F198" i="1"/>
  <c r="F199" i="1"/>
  <c r="G199" i="1"/>
  <c r="F200" i="1"/>
  <c r="F201" i="1"/>
  <c r="F202" i="1"/>
  <c r="F203" i="1"/>
  <c r="G203" i="1"/>
  <c r="F204" i="1"/>
  <c r="G204" i="1"/>
  <c r="F205" i="1"/>
  <c r="F206" i="1"/>
  <c r="G206" i="1"/>
  <c r="F207" i="1"/>
  <c r="G207" i="1"/>
  <c r="F208" i="1"/>
  <c r="F209" i="1"/>
  <c r="G209" i="1"/>
  <c r="F210" i="1"/>
  <c r="G210" i="1"/>
  <c r="F211" i="1"/>
  <c r="G211" i="1"/>
  <c r="F212" i="1"/>
  <c r="G212" i="1"/>
  <c r="F213" i="1"/>
  <c r="F214" i="1"/>
  <c r="G214" i="1"/>
  <c r="F215" i="1"/>
  <c r="G215" i="1"/>
  <c r="F216" i="1"/>
  <c r="F217" i="1"/>
  <c r="F218" i="1"/>
  <c r="G218" i="1"/>
  <c r="F219" i="1"/>
  <c r="G219" i="1"/>
  <c r="F220" i="1"/>
  <c r="F221" i="1"/>
  <c r="G221" i="1"/>
  <c r="F222" i="1"/>
  <c r="G222" i="1"/>
  <c r="F223" i="1"/>
  <c r="G223" i="1"/>
  <c r="F224" i="1"/>
  <c r="G224" i="1"/>
  <c r="F225" i="1"/>
  <c r="F226" i="1"/>
  <c r="G226" i="1"/>
  <c r="F227" i="1"/>
  <c r="G227" i="1"/>
  <c r="F228" i="1"/>
  <c r="F230" i="1"/>
  <c r="F231" i="1"/>
  <c r="G231" i="1"/>
  <c r="F232" i="1"/>
  <c r="F233" i="1"/>
  <c r="F234" i="1"/>
  <c r="G234" i="1"/>
  <c r="F235" i="1"/>
  <c r="G235" i="1"/>
  <c r="F236" i="1"/>
  <c r="G236" i="1"/>
  <c r="F237" i="1"/>
  <c r="F238" i="1"/>
  <c r="F239" i="1"/>
  <c r="G239" i="1"/>
  <c r="F240" i="1"/>
  <c r="F241" i="1"/>
  <c r="G241" i="1"/>
  <c r="F242" i="1"/>
  <c r="G242" i="1"/>
  <c r="F243" i="1"/>
  <c r="G243" i="1"/>
  <c r="F244" i="1"/>
  <c r="F245" i="1"/>
  <c r="F246" i="1"/>
  <c r="G246" i="1"/>
  <c r="F247" i="1"/>
  <c r="G247" i="1"/>
  <c r="F248" i="1"/>
  <c r="F249" i="1"/>
  <c r="F250" i="1"/>
  <c r="G250" i="1"/>
  <c r="F251" i="1"/>
  <c r="G251" i="1"/>
  <c r="F253" i="1"/>
  <c r="F254" i="1"/>
  <c r="F255" i="1"/>
  <c r="G255" i="1"/>
  <c r="F256" i="1"/>
  <c r="G256" i="1"/>
  <c r="F257" i="1"/>
  <c r="F258" i="1"/>
  <c r="F259" i="1"/>
  <c r="G259" i="1"/>
  <c r="F260" i="1"/>
  <c r="F261" i="1"/>
  <c r="F262" i="1"/>
  <c r="G262" i="1"/>
  <c r="F263" i="1"/>
  <c r="G263" i="1"/>
  <c r="F264" i="1"/>
  <c r="G264" i="1"/>
  <c r="F265" i="1"/>
  <c r="F266" i="1"/>
  <c r="G266" i="1"/>
  <c r="F267" i="1"/>
  <c r="G267" i="1"/>
  <c r="F268" i="1"/>
  <c r="G268" i="1"/>
  <c r="F269" i="1"/>
  <c r="G269" i="1"/>
  <c r="F270" i="1"/>
  <c r="F271" i="1"/>
  <c r="G271" i="1"/>
  <c r="F272" i="1"/>
  <c r="F273" i="1"/>
  <c r="G273" i="1"/>
  <c r="F274" i="1"/>
  <c r="F275" i="1"/>
  <c r="G275" i="1"/>
  <c r="F276" i="1"/>
  <c r="G276" i="1"/>
  <c r="F277" i="1"/>
  <c r="F278" i="1"/>
  <c r="G278" i="1"/>
  <c r="F279" i="1"/>
  <c r="G279" i="1"/>
  <c r="F280" i="1"/>
  <c r="F281" i="1"/>
  <c r="F282" i="1"/>
  <c r="G282" i="1"/>
  <c r="F283" i="1"/>
  <c r="G283" i="1"/>
  <c r="F284" i="1"/>
  <c r="G284" i="1"/>
  <c r="F285" i="1"/>
  <c r="F286" i="1"/>
  <c r="F287" i="1"/>
  <c r="G287" i="1"/>
  <c r="F288" i="1"/>
  <c r="G288" i="1"/>
  <c r="F289" i="1"/>
  <c r="F290" i="1"/>
  <c r="G290" i="1"/>
  <c r="F291" i="1"/>
  <c r="G291" i="1"/>
  <c r="F292" i="1"/>
  <c r="G292" i="1"/>
  <c r="F293" i="1"/>
  <c r="G293" i="1"/>
  <c r="F294" i="1"/>
  <c r="F295" i="1"/>
  <c r="G295" i="1"/>
  <c r="F296" i="1"/>
  <c r="G296" i="1"/>
  <c r="F297" i="1"/>
  <c r="G297" i="1"/>
  <c r="F298" i="1"/>
  <c r="F299" i="1"/>
  <c r="G299" i="1"/>
  <c r="F301" i="1"/>
  <c r="G301" i="1"/>
  <c r="F302" i="1"/>
  <c r="F303" i="1"/>
  <c r="G303" i="1"/>
  <c r="F304" i="1"/>
  <c r="G304" i="1"/>
  <c r="F305" i="1"/>
  <c r="F306" i="1"/>
  <c r="F307" i="1"/>
  <c r="G307" i="1"/>
  <c r="F308" i="1"/>
  <c r="G308" i="1"/>
  <c r="F309" i="1"/>
  <c r="G309" i="1"/>
  <c r="F310" i="1"/>
  <c r="F311" i="1"/>
  <c r="G311" i="1"/>
  <c r="F312" i="1"/>
  <c r="G312" i="1"/>
  <c r="F313" i="1"/>
  <c r="G313" i="1"/>
  <c r="F314" i="1"/>
  <c r="F315" i="1"/>
  <c r="G315" i="1"/>
  <c r="F316" i="1"/>
  <c r="F317" i="1"/>
  <c r="G317" i="1"/>
  <c r="F318" i="1"/>
  <c r="F319" i="1"/>
  <c r="G319" i="1"/>
  <c r="F320" i="1"/>
  <c r="F321" i="1"/>
  <c r="G321" i="1"/>
  <c r="F322" i="1"/>
  <c r="G322" i="1"/>
  <c r="F323" i="1"/>
  <c r="G323" i="1"/>
  <c r="F325" i="1"/>
  <c r="G325" i="1"/>
  <c r="F326" i="1"/>
  <c r="G326" i="1"/>
  <c r="F327" i="1"/>
  <c r="G327" i="1"/>
  <c r="F329" i="1"/>
  <c r="G329" i="1"/>
  <c r="F330" i="1"/>
  <c r="G330" i="1"/>
  <c r="F331" i="1"/>
  <c r="G331" i="1"/>
  <c r="F332" i="1"/>
  <c r="K33" i="1"/>
  <c r="G59" i="1"/>
  <c r="G208" i="1"/>
  <c r="G166" i="1"/>
  <c r="G152" i="1"/>
  <c r="G142" i="1"/>
  <c r="G120" i="1"/>
  <c r="G110" i="1"/>
  <c r="G280" i="1"/>
  <c r="G305" i="1"/>
  <c r="F333" i="1"/>
  <c r="G333" i="1"/>
  <c r="G68" i="1"/>
  <c r="G40" i="1"/>
  <c r="G36" i="1"/>
  <c r="G32" i="1"/>
  <c r="G28" i="1"/>
  <c r="G274" i="1"/>
  <c r="G258" i="1"/>
  <c r="G202" i="1"/>
  <c r="G136" i="1"/>
  <c r="G104" i="1"/>
  <c r="G286" i="1"/>
  <c r="G76" i="1"/>
  <c r="G320" i="1"/>
  <c r="G56" i="1"/>
  <c r="G316" i="1"/>
  <c r="G228" i="1"/>
  <c r="G196" i="1"/>
  <c r="G164" i="1"/>
  <c r="G148" i="1"/>
  <c r="G144" i="1"/>
  <c r="G140" i="1"/>
  <c r="G128" i="1"/>
  <c r="G116" i="1"/>
  <c r="G108" i="1"/>
  <c r="G92" i="1"/>
  <c r="G80" i="1"/>
  <c r="G64" i="1"/>
  <c r="G60" i="1"/>
  <c r="G24" i="1"/>
  <c r="G12" i="1"/>
  <c r="G25" i="1"/>
  <c r="G332" i="1"/>
  <c r="G44" i="1"/>
  <c r="G61" i="1"/>
  <c r="G94" i="1"/>
  <c r="G172" i="1"/>
  <c r="G216" i="1"/>
  <c r="G314" i="1"/>
  <c r="G302" i="1"/>
  <c r="G270" i="1"/>
  <c r="G254" i="1"/>
  <c r="G238" i="1"/>
  <c r="G230" i="1"/>
  <c r="G198" i="1"/>
  <c r="G190" i="1"/>
  <c r="H15" i="1"/>
  <c r="H19" i="1"/>
  <c r="H30" i="1"/>
  <c r="H318" i="1"/>
  <c r="H42" i="1"/>
  <c r="H51" i="1"/>
  <c r="H62" i="1"/>
  <c r="H74" i="1"/>
  <c r="H83" i="1"/>
  <c r="H94" i="1"/>
  <c r="H106" i="1"/>
  <c r="H115" i="1"/>
  <c r="H126" i="1"/>
  <c r="H330" i="1"/>
  <c r="H326" i="1"/>
  <c r="H148" i="1"/>
  <c r="H172" i="1"/>
  <c r="H312" i="1"/>
  <c r="H155" i="1"/>
  <c r="H177" i="1"/>
  <c r="H186" i="1"/>
  <c r="G88" i="1"/>
  <c r="G180" i="1"/>
  <c r="G318" i="1"/>
  <c r="G310" i="1"/>
  <c r="G306" i="1"/>
  <c r="G298" i="1"/>
  <c r="G294" i="1"/>
  <c r="G289" i="1"/>
  <c r="G285" i="1"/>
  <c r="G281" i="1"/>
  <c r="G277" i="1"/>
  <c r="G265" i="1"/>
  <c r="G261" i="1"/>
  <c r="G257" i="1"/>
  <c r="G253" i="1"/>
  <c r="G249" i="1"/>
  <c r="G245" i="1"/>
  <c r="G237" i="1"/>
  <c r="G233" i="1"/>
  <c r="G225" i="1"/>
  <c r="G217" i="1"/>
  <c r="G213" i="1"/>
  <c r="G205" i="1"/>
  <c r="G201" i="1"/>
  <c r="G193" i="1"/>
  <c r="G189" i="1"/>
  <c r="G181" i="1"/>
  <c r="G177" i="1"/>
  <c r="G173" i="1"/>
  <c r="G169" i="1"/>
  <c r="G165" i="1"/>
  <c r="G157" i="1"/>
  <c r="G153" i="1"/>
  <c r="G149" i="1"/>
  <c r="G145" i="1"/>
  <c r="G137" i="1"/>
  <c r="G133" i="1"/>
  <c r="G125" i="1"/>
  <c r="G121" i="1"/>
  <c r="G117" i="1"/>
  <c r="G113" i="1"/>
  <c r="G109" i="1"/>
  <c r="G105" i="1"/>
  <c r="G101" i="1"/>
  <c r="G97" i="1"/>
  <c r="G93" i="1"/>
  <c r="G89" i="1"/>
  <c r="G85" i="1"/>
  <c r="G81" i="1"/>
  <c r="G272" i="1"/>
  <c r="G260" i="1"/>
  <c r="G248" i="1"/>
  <c r="G244" i="1"/>
  <c r="G240" i="1"/>
  <c r="G232" i="1"/>
  <c r="G220" i="1"/>
  <c r="G200" i="1"/>
  <c r="G184" i="1"/>
  <c r="G168" i="1"/>
  <c r="G160" i="1"/>
  <c r="H180" i="1"/>
  <c r="H169" i="1"/>
  <c r="H161" i="1"/>
  <c r="H153" i="1"/>
  <c r="H145" i="1"/>
  <c r="H162" i="1"/>
  <c r="H137" i="1"/>
  <c r="H133" i="1"/>
  <c r="H125" i="1"/>
  <c r="H121" i="1"/>
  <c r="H117" i="1"/>
  <c r="H109" i="1"/>
  <c r="H105" i="1"/>
  <c r="H93" i="1"/>
  <c r="H73" i="1"/>
  <c r="H65" i="1"/>
  <c r="H61" i="1"/>
  <c r="H189" i="1"/>
  <c r="H187" i="1"/>
  <c r="H183" i="1"/>
  <c r="H175" i="1"/>
  <c r="H167" i="1"/>
  <c r="H159" i="1"/>
  <c r="H151" i="1"/>
  <c r="H143" i="1"/>
  <c r="H311" i="1"/>
  <c r="H28" i="1"/>
  <c r="H24" i="1"/>
  <c r="H20" i="1"/>
  <c r="H182" i="1"/>
  <c r="H173" i="1"/>
  <c r="H157" i="1"/>
  <c r="H141" i="1"/>
  <c r="H316" i="1"/>
  <c r="H166" i="1"/>
  <c r="H150" i="1"/>
  <c r="H322" i="1"/>
  <c r="H139" i="1"/>
  <c r="H333" i="1"/>
  <c r="H127" i="1"/>
  <c r="H119" i="1"/>
  <c r="H111" i="1"/>
  <c r="H103" i="1"/>
  <c r="H95" i="1"/>
  <c r="H87" i="1"/>
  <c r="H79" i="1"/>
  <c r="H71" i="1"/>
  <c r="H63" i="1"/>
  <c r="H55" i="1"/>
  <c r="H47" i="1"/>
  <c r="H39" i="1"/>
  <c r="H31" i="1"/>
  <c r="H23" i="1"/>
  <c r="H12" i="1"/>
  <c r="H16" i="1"/>
  <c r="H22" i="1"/>
  <c r="H34" i="1"/>
  <c r="H43" i="1"/>
  <c r="H54" i="1"/>
  <c r="H66" i="1"/>
  <c r="H75" i="1"/>
  <c r="H86" i="1"/>
  <c r="H98" i="1"/>
  <c r="H107" i="1"/>
  <c r="H118" i="1"/>
  <c r="H130" i="1"/>
  <c r="H135" i="1"/>
  <c r="H323" i="1"/>
  <c r="H156" i="1"/>
  <c r="H174" i="1"/>
  <c r="H163" i="1"/>
  <c r="H178" i="1"/>
  <c r="H194" i="1"/>
  <c r="H13" i="1"/>
  <c r="H17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332" i="1"/>
  <c r="H136" i="1"/>
  <c r="H329" i="1"/>
  <c r="H325" i="1"/>
  <c r="H321" i="1"/>
  <c r="H144" i="1"/>
  <c r="H152" i="1"/>
  <c r="H160" i="1"/>
  <c r="H168" i="1"/>
  <c r="H319" i="1"/>
  <c r="H315" i="1"/>
  <c r="H179" i="1"/>
  <c r="H193" i="1"/>
  <c r="H21" i="1"/>
  <c r="H25" i="1"/>
  <c r="H29" i="1"/>
  <c r="H33" i="1"/>
  <c r="H37" i="1"/>
  <c r="H41" i="1"/>
  <c r="H45" i="1"/>
  <c r="H49" i="1"/>
  <c r="H53" i="1"/>
  <c r="H57" i="1"/>
  <c r="H69" i="1"/>
  <c r="H77" i="1"/>
  <c r="H81" i="1"/>
  <c r="H85" i="1"/>
  <c r="H89" i="1"/>
  <c r="H97" i="1"/>
  <c r="H101" i="1"/>
  <c r="H113" i="1"/>
  <c r="H129" i="1"/>
  <c r="H331" i="1"/>
  <c r="H328" i="1"/>
  <c r="H324" i="1"/>
  <c r="H320" i="1"/>
  <c r="H146" i="1"/>
  <c r="H154" i="1"/>
  <c r="H170" i="1"/>
  <c r="H314" i="1"/>
  <c r="H310" i="1"/>
  <c r="H176" i="1"/>
  <c r="H184" i="1"/>
  <c r="H188" i="1"/>
  <c r="H190" i="1"/>
</calcChain>
</file>

<file path=xl/sharedStrings.xml><?xml version="1.0" encoding="utf-8"?>
<sst xmlns="http://schemas.openxmlformats.org/spreadsheetml/2006/main" count="69" uniqueCount="34">
  <si>
    <t>Period</t>
  </si>
  <si>
    <t>DATE</t>
  </si>
  <si>
    <t>A</t>
  </si>
  <si>
    <t>Green Produce Demand</t>
  </si>
  <si>
    <t>Monthly Demand of Green Produce of TESCO (KG)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</si>
  <si>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</si>
  <si>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</si>
  <si>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</si>
  <si>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</si>
  <si>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</si>
  <si>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</si>
  <si>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</si>
  <si>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</si>
  <si>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</si>
  <si>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</si>
  <si>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</si>
  <si>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</si>
  <si>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</si>
  <si>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Largest(2)</t>
  </si>
  <si>
    <t>Smallest(2)</t>
  </si>
  <si>
    <t>Confidence Level(95.0%)</t>
  </si>
  <si>
    <t xml:space="preserve">mean </t>
  </si>
  <si>
    <t xml:space="preserve">median </t>
  </si>
  <si>
    <t>mode</t>
  </si>
  <si>
    <t xml:space="preserve">seasonal avearge index </t>
  </si>
  <si>
    <t xml:space="preserve">Intercept </t>
  </si>
  <si>
    <t xml:space="preserve">Slope </t>
  </si>
  <si>
    <t xml:space="preserve">LT forecast </t>
  </si>
  <si>
    <t xml:space="preserve">standard deviation </t>
  </si>
  <si>
    <t xml:space="preserve">Simulation </t>
  </si>
  <si>
    <t xml:space="preserve">average </t>
  </si>
  <si>
    <t xml:space="preserve">Standard deviation </t>
  </si>
  <si>
    <t xml:space="preserve">Safety Stock </t>
  </si>
  <si>
    <t xml:space="preserve">Lead time days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</si>
</sst>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/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441960</xdr:colOff>
      <xdr:row>2</xdr:row>
      <xdr:rowOff>175260</xdr:rowOff>
    </xdr:from>
    <xdr:to>
      <xdr:col>11</xdr:col>
      <xdr:colOff>388620</xdr:colOff>
      <xdr:row>14</xdr:row>
      <xdr:rowOff>160020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70760" y="541020"/>
          <a:ext cx="4823460" cy="2179320"/>
        </a:xfrm>
        <a:prstGeom prst="round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600">
              <a:solidFill>
                <a:schemeClr val="tx1"/>
              </a:solidFill>
            </a:rPr>
            <a:t>You need to calculate summary statistics in this tab.</a:t>
          </a:r>
        </a:p>
        <a:p>
          <a:pPr algn="l"/>
          <a:endParaRPr lang="en-GB" sz="1600">
            <a:solidFill>
              <a:schemeClr val="tx1"/>
            </a:solidFill>
          </a:endParaRPr>
        </a:p>
        <a:p>
          <a:pPr algn="l"/>
          <a:r>
            <a:rPr lang="en-GB" sz="1600">
              <a:solidFill>
                <a:schemeClr val="tx1"/>
              </a:solidFill>
            </a:rPr>
            <a:t>-</a:t>
          </a:r>
          <a:r>
            <a:rPr lang="en-GB" sz="1600" baseline="0">
              <a:solidFill>
                <a:schemeClr val="tx1"/>
              </a:solidFill>
            </a:rPr>
            <a:t> </a:t>
          </a:r>
          <a:r>
            <a:rPr lang="en-GB" sz="1600">
              <a:solidFill>
                <a:schemeClr val="tx1"/>
              </a:solidFill>
            </a:rPr>
            <a:t>Plot a line chart of your data. (Customize your chart).</a:t>
          </a:r>
        </a:p>
        <a:p>
          <a:pPr algn="l"/>
          <a:r>
            <a:rPr lang="en-GB" sz="1600">
              <a:solidFill>
                <a:schemeClr val="tx1"/>
              </a:solidFill>
            </a:rPr>
            <a:t>- Calculate Measures of Centrality (Mean, Mode, Median).</a:t>
          </a:r>
        </a:p>
        <a:p>
          <a:pPr algn="l"/>
          <a:r>
            <a:rPr lang="en-GB" sz="1600">
              <a:solidFill>
                <a:schemeClr val="tx1"/>
              </a:solidFill>
            </a:rPr>
            <a:t>- Calculate Measures of Variation</a:t>
          </a:r>
          <a:r>
            <a:rPr lang="en-GB" sz="1600" baseline="0">
              <a:solidFill>
                <a:schemeClr val="tx1"/>
              </a:solidFill>
            </a:rPr>
            <a:t> (Standard Deviation, Coefficient of Variance.</a:t>
          </a:r>
          <a:endParaRPr lang="en-GB" sz="1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14</xdr:col>
      <xdr:colOff>76200</xdr:colOff>
      <xdr:row>24</xdr:row>
      <xdr:rowOff>15240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19200" y="548640"/>
          <a:ext cx="7391400" cy="3855720"/>
        </a:xfrm>
        <a:prstGeom prst="round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600">
              <a:solidFill>
                <a:schemeClr val="tx1"/>
              </a:solidFill>
            </a:rPr>
            <a:t>You need to Decompose your timeseries to get seasonality,</a:t>
          </a:r>
          <a:r>
            <a:rPr lang="en-GB" sz="1600" baseline="0">
              <a:solidFill>
                <a:schemeClr val="tx1"/>
              </a:solidFill>
            </a:rPr>
            <a:t> trend and Noise</a:t>
          </a:r>
          <a:r>
            <a:rPr lang="en-GB" sz="1600">
              <a:solidFill>
                <a:schemeClr val="tx1"/>
              </a:solidFill>
            </a:rPr>
            <a:t>.</a:t>
          </a:r>
        </a:p>
        <a:p>
          <a:pPr algn="l"/>
          <a:endParaRPr lang="en-GB" sz="1600">
            <a:solidFill>
              <a:schemeClr val="tx1"/>
            </a:solidFill>
          </a:endParaRPr>
        </a:p>
        <a:p>
          <a:pPr algn="l"/>
          <a:r>
            <a:rPr lang="en-GB" sz="1600">
              <a:solidFill>
                <a:schemeClr val="tx1"/>
              </a:solidFill>
            </a:rPr>
            <a:t>- Use </a:t>
          </a:r>
          <a:r>
            <a:rPr lang="en-GB" sz="1600" b="1" u="sng">
              <a:solidFill>
                <a:srgbClr val="FF0000"/>
              </a:solidFill>
            </a:rPr>
            <a:t>Additive Decomposition</a:t>
          </a:r>
          <a:r>
            <a:rPr lang="en-GB" sz="1600">
              <a:solidFill>
                <a:schemeClr val="tx1"/>
              </a:solidFill>
            </a:rPr>
            <a:t>.</a:t>
          </a:r>
          <a:r>
            <a:rPr lang="en-GB" sz="1600" baseline="0">
              <a:solidFill>
                <a:schemeClr val="tx1"/>
              </a:solidFill>
            </a:rPr>
            <a:t> </a:t>
          </a:r>
        </a:p>
        <a:p>
          <a:pPr algn="l"/>
          <a:r>
            <a:rPr lang="en-GB" sz="1600">
              <a:solidFill>
                <a:schemeClr val="tx1"/>
              </a:solidFill>
            </a:rPr>
            <a:t>Calculate moving average of suitable time</a:t>
          </a:r>
          <a:r>
            <a:rPr lang="en-GB" sz="1600" baseline="0">
              <a:solidFill>
                <a:schemeClr val="tx1"/>
              </a:solidFill>
            </a:rPr>
            <a:t> periods ( Recall the logic I told you in the lectures and seminars)</a:t>
          </a:r>
          <a:r>
            <a:rPr lang="en-GB" sz="1600">
              <a:solidFill>
                <a:schemeClr val="tx1"/>
              </a:solidFill>
            </a:rPr>
            <a:t>.</a:t>
          </a:r>
        </a:p>
        <a:p>
          <a:pPr algn="l"/>
          <a:r>
            <a:rPr lang="en-GB" sz="1600">
              <a:solidFill>
                <a:schemeClr val="tx1"/>
              </a:solidFill>
            </a:rPr>
            <a:t>- Calculate Centered Moving Average/Trend (CMA), this will be your trend.</a:t>
          </a:r>
        </a:p>
        <a:p>
          <a:pPr algn="l"/>
          <a:r>
            <a:rPr lang="en-GB" sz="1600">
              <a:solidFill>
                <a:schemeClr val="tx1"/>
              </a:solidFill>
            </a:rPr>
            <a:t>- Calculate Detrended Time series</a:t>
          </a:r>
          <a:r>
            <a:rPr lang="en-GB" sz="1600" baseline="0">
              <a:solidFill>
                <a:schemeClr val="tx1"/>
              </a:solidFill>
            </a:rPr>
            <a:t>.</a:t>
          </a:r>
        </a:p>
        <a:p>
          <a:pPr algn="l"/>
          <a:r>
            <a:rPr lang="en-GB" sz="1600" baseline="0">
              <a:solidFill>
                <a:schemeClr val="tx1"/>
              </a:solidFill>
            </a:rPr>
            <a:t>- Calculate Seasonality Index</a:t>
          </a:r>
        </a:p>
        <a:p>
          <a:pPr algn="l"/>
          <a:r>
            <a:rPr lang="en-GB" sz="1600" baseline="0">
              <a:solidFill>
                <a:schemeClr val="tx1"/>
              </a:solidFill>
            </a:rPr>
            <a:t>         - Calculate Seasonality Profile</a:t>
          </a:r>
        </a:p>
        <a:p>
          <a:pPr algn="l"/>
          <a:r>
            <a:rPr lang="en-GB" sz="1600" baseline="0">
              <a:solidFill>
                <a:schemeClr val="tx1"/>
              </a:solidFill>
            </a:rPr>
            <a:t>          - Calculate Seasonality Index, this will be your seasonality. (Remember Sum of SI should be zero)</a:t>
          </a:r>
        </a:p>
        <a:p>
          <a:pPr algn="l"/>
          <a:r>
            <a:rPr lang="en-GB" sz="1600" baseline="0">
              <a:solidFill>
                <a:schemeClr val="tx1"/>
              </a:solidFill>
            </a:rPr>
            <a:t>- Calculate Noise in your time series</a:t>
          </a:r>
        </a:p>
        <a:p>
          <a:pPr algn="l"/>
          <a:r>
            <a:rPr lang="en-GB" sz="1600" baseline="0">
              <a:solidFill>
                <a:schemeClr val="tx1"/>
              </a:solidFill>
            </a:rPr>
            <a:t>- Reconstruct Time series with all three Trend, Seasonality and Trend.</a:t>
          </a:r>
        </a:p>
        <a:p>
          <a:pPr algn="l"/>
          <a:r>
            <a:rPr lang="en-GB" sz="1600" baseline="0">
              <a:solidFill>
                <a:schemeClr val="tx1"/>
              </a:solidFill>
            </a:rPr>
            <a:t> - Plot charts of every component of time series.</a:t>
          </a:r>
          <a:endParaRPr lang="en-GB" sz="16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10</xdr:col>
      <xdr:colOff>586740</xdr:colOff>
      <xdr:row>21</xdr:row>
      <xdr:rowOff>106680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19200" y="365760"/>
          <a:ext cx="5463540" cy="3581400"/>
        </a:xfrm>
        <a:prstGeom prst="round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600">
              <a:solidFill>
                <a:schemeClr val="tx1"/>
              </a:solidFill>
            </a:rPr>
            <a:t>You need to build your forecasting models based on three forecasting methods (MA, SES, LES).</a:t>
          </a:r>
        </a:p>
        <a:p>
          <a:pPr algn="l"/>
          <a:endParaRPr lang="en-GB" sz="1600">
            <a:solidFill>
              <a:schemeClr val="tx1"/>
            </a:solidFill>
          </a:endParaRPr>
        </a:p>
        <a:p>
          <a:pPr algn="l"/>
          <a:r>
            <a:rPr lang="en-GB" sz="1600">
              <a:solidFill>
                <a:schemeClr val="tx1"/>
              </a:solidFill>
            </a:rPr>
            <a:t>-</a:t>
          </a:r>
          <a:r>
            <a:rPr lang="en-GB" sz="1600" baseline="0">
              <a:solidFill>
                <a:schemeClr val="tx1"/>
              </a:solidFill>
            </a:rPr>
            <a:t> </a:t>
          </a:r>
          <a:r>
            <a:rPr lang="en-GB" sz="1600">
              <a:solidFill>
                <a:schemeClr val="tx1"/>
              </a:solidFill>
            </a:rPr>
            <a:t>Divide your data into Training and Testing parts (Take Last 12 values as Test set).</a:t>
          </a:r>
        </a:p>
        <a:p>
          <a:pPr algn="l"/>
          <a:r>
            <a:rPr lang="en-GB" sz="1600">
              <a:solidFill>
                <a:schemeClr val="tx1"/>
              </a:solidFill>
            </a:rPr>
            <a:t>- Calculate forecast of your </a:t>
          </a:r>
          <a:r>
            <a:rPr lang="en-GB" sz="1600" u="sng">
              <a:solidFill>
                <a:srgbClr val="0070C0"/>
              </a:solidFill>
            </a:rPr>
            <a:t>Training set </a:t>
          </a:r>
          <a:r>
            <a:rPr lang="en-GB" sz="1600">
              <a:solidFill>
                <a:schemeClr val="tx1"/>
              </a:solidFill>
            </a:rPr>
            <a:t>by using three forecasting methods (MA, SES, LES).</a:t>
          </a:r>
        </a:p>
        <a:p>
          <a:pPr algn="l"/>
          <a:r>
            <a:rPr lang="en-GB" sz="1600">
              <a:solidFill>
                <a:schemeClr val="tx1"/>
              </a:solidFill>
            </a:rPr>
            <a:t>- Calculate Forecast errors of all three forecast methods after forecast of every model (Error, AE, SE)</a:t>
          </a:r>
        </a:p>
        <a:p>
          <a:pPr algn="l"/>
          <a:r>
            <a:rPr lang="en-GB" sz="1600">
              <a:solidFill>
                <a:schemeClr val="tx1"/>
              </a:solidFill>
            </a:rPr>
            <a:t>Calculate average errors of every model. (ME, MAD, MSE, RMSE)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11</xdr:col>
      <xdr:colOff>586740</xdr:colOff>
      <xdr:row>17</xdr:row>
      <xdr:rowOff>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828800" y="731520"/>
          <a:ext cx="5463540" cy="2377440"/>
        </a:xfrm>
        <a:prstGeom prst="round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600">
              <a:solidFill>
                <a:schemeClr val="tx1"/>
              </a:solidFill>
            </a:rPr>
            <a:t>Now, based on your previously build models (MA, SES, LES).</a:t>
          </a:r>
        </a:p>
        <a:p>
          <a:pPr algn="l"/>
          <a:endParaRPr lang="en-GB" sz="1600">
            <a:solidFill>
              <a:schemeClr val="tx1"/>
            </a:solidFill>
          </a:endParaRPr>
        </a:p>
        <a:p>
          <a:pPr algn="l"/>
          <a:r>
            <a:rPr lang="en-GB" sz="1600">
              <a:solidFill>
                <a:schemeClr val="tx1"/>
              </a:solidFill>
            </a:rPr>
            <a:t>-</a:t>
          </a:r>
          <a:r>
            <a:rPr lang="en-GB" sz="1600" baseline="0">
              <a:solidFill>
                <a:schemeClr val="tx1"/>
              </a:solidFill>
            </a:rPr>
            <a:t> </a:t>
          </a:r>
          <a:r>
            <a:rPr lang="en-GB" sz="1600">
              <a:solidFill>
                <a:schemeClr val="tx1"/>
              </a:solidFill>
            </a:rPr>
            <a:t>Calculate forecast of TEST SET of your data by using previously used forecast methods</a:t>
          </a:r>
          <a:r>
            <a:rPr lang="en-GB" sz="1600" baseline="0">
              <a:solidFill>
                <a:schemeClr val="tx1"/>
              </a:solidFill>
            </a:rPr>
            <a:t> </a:t>
          </a:r>
          <a:r>
            <a:rPr lang="en-GB" sz="1600">
              <a:solidFill>
                <a:schemeClr val="tx1"/>
              </a:solidFill>
            </a:rPr>
            <a:t>(MA, SES, LES).</a:t>
          </a:r>
        </a:p>
        <a:p>
          <a:pPr algn="l"/>
          <a:r>
            <a:rPr lang="en-GB" sz="1600">
              <a:solidFill>
                <a:schemeClr val="tx1"/>
              </a:solidFill>
            </a:rPr>
            <a:t>- Calculate Forecast errors of TEST SET for all three forecast models after forecast of every model (Error, AE, SE)</a:t>
          </a:r>
        </a:p>
        <a:p>
          <a:pPr algn="l"/>
          <a:r>
            <a:rPr lang="en-GB" sz="1600">
              <a:solidFill>
                <a:schemeClr val="tx1"/>
              </a:solidFill>
            </a:rPr>
            <a:t>- Calculate average errors for</a:t>
          </a:r>
          <a:r>
            <a:rPr lang="en-GB" sz="1600" baseline="0">
              <a:solidFill>
                <a:schemeClr val="tx1"/>
              </a:solidFill>
            </a:rPr>
            <a:t> your Test Set </a:t>
          </a:r>
          <a:r>
            <a:rPr lang="en-GB" sz="1600">
              <a:solidFill>
                <a:schemeClr val="tx1"/>
              </a:solidFill>
            </a:rPr>
            <a:t>every model. (ME, MAD, MSE, RMSE)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396240</xdr:colOff>
      <xdr:row>1</xdr:row>
      <xdr:rowOff>160020</xdr:rowOff>
    </xdr:from>
    <xdr:to>
      <xdr:col>11</xdr:col>
      <xdr:colOff>373380</xdr:colOff>
      <xdr:row>14</xdr:row>
      <xdr:rowOff>160020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615440" y="342900"/>
          <a:ext cx="5463540" cy="2377440"/>
        </a:xfrm>
        <a:prstGeom prst="round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600">
              <a:solidFill>
                <a:schemeClr val="tx1"/>
              </a:solidFill>
            </a:rPr>
            <a:t>Now, based on forecasted demand of test data.</a:t>
          </a:r>
        </a:p>
        <a:p>
          <a:pPr algn="l"/>
          <a:endParaRPr lang="en-GB" sz="1600">
            <a:solidFill>
              <a:schemeClr val="tx1"/>
            </a:solidFill>
          </a:endParaRPr>
        </a:p>
        <a:p>
          <a:pPr algn="l"/>
          <a:r>
            <a:rPr lang="en-GB" sz="1600">
              <a:solidFill>
                <a:schemeClr val="tx1"/>
              </a:solidFill>
            </a:rPr>
            <a:t>-</a:t>
          </a:r>
          <a:r>
            <a:rPr lang="en-GB" sz="1600" baseline="0">
              <a:solidFill>
                <a:schemeClr val="tx1"/>
              </a:solidFill>
            </a:rPr>
            <a:t> </a:t>
          </a:r>
          <a:r>
            <a:rPr lang="en-GB" sz="1600">
              <a:solidFill>
                <a:schemeClr val="tx1"/>
              </a:solidFill>
            </a:rPr>
            <a:t>Calculate the Re-order point</a:t>
          </a:r>
          <a:r>
            <a:rPr lang="en-GB" sz="1600" baseline="0">
              <a:solidFill>
                <a:schemeClr val="tx1"/>
              </a:solidFill>
            </a:rPr>
            <a:t> and</a:t>
          </a:r>
          <a:r>
            <a:rPr lang="en-GB" sz="1600">
              <a:solidFill>
                <a:schemeClr val="tx1"/>
              </a:solidFill>
            </a:rPr>
            <a:t> how much safety stock do you need?</a:t>
          </a:r>
        </a:p>
        <a:p>
          <a:pPr algn="l"/>
          <a:r>
            <a:rPr lang="en-GB" sz="1600">
              <a:solidFill>
                <a:schemeClr val="tx1"/>
              </a:solidFill>
            </a:rPr>
            <a:t>- You may use probability of 95% (Z-value).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10</xdr:col>
      <xdr:colOff>586740</xdr:colOff>
      <xdr:row>12</xdr:row>
      <xdr:rowOff>45720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19200" y="548640"/>
          <a:ext cx="5463540" cy="1691640"/>
        </a:xfrm>
        <a:prstGeom prst="round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600">
              <a:solidFill>
                <a:schemeClr val="tx1"/>
              </a:solidFill>
            </a:rPr>
            <a:t>Use Monte Carlo Simulation</a:t>
          </a:r>
          <a:r>
            <a:rPr lang="en-GB" sz="1600" baseline="0">
              <a:solidFill>
                <a:schemeClr val="tx1"/>
              </a:solidFill>
            </a:rPr>
            <a:t> t</a:t>
          </a:r>
          <a:r>
            <a:rPr lang="en-GB" sz="1600">
              <a:solidFill>
                <a:schemeClr val="tx1"/>
              </a:solidFill>
            </a:rPr>
            <a:t>o calculate forecast of your;</a:t>
          </a:r>
        </a:p>
        <a:p>
          <a:pPr algn="l"/>
          <a:r>
            <a:rPr lang="en-GB" sz="1600">
              <a:solidFill>
                <a:schemeClr val="tx1"/>
              </a:solidFill>
            </a:rPr>
            <a:t> </a:t>
          </a:r>
        </a:p>
        <a:p>
          <a:pPr algn="l"/>
          <a:r>
            <a:rPr lang="en-GB" sz="1600">
              <a:solidFill>
                <a:schemeClr val="tx1"/>
              </a:solidFill>
            </a:rPr>
            <a:t>- Best average demand</a:t>
          </a:r>
        </a:p>
        <a:p>
          <a:pPr algn="l"/>
          <a:r>
            <a:rPr lang="en-GB" sz="1600">
              <a:solidFill>
                <a:schemeClr val="tx1"/>
              </a:solidFill>
            </a:rPr>
            <a:t>- Best average Cost</a:t>
          </a:r>
        </a:p>
        <a:p>
          <a:pPr algn="l"/>
          <a:r>
            <a:rPr lang="en-GB" sz="1600">
              <a:solidFill>
                <a:schemeClr val="tx1"/>
              </a:solidFill>
            </a:rPr>
            <a:t>- Best average profit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45"/>
  <sheetViews>
    <sheetView tabSelected="1" topLeftCell="A287" workbookViewId="0">
      <selection activeCell="H310" sqref="H310"/>
    </sheetView>
  </sheetViews>
  <sheetFormatPr defaultColWidth="8.875" defaultRowHeight="15" x14ac:dyDescent="0.2"/>
  <cols>
    <col min="4" max="4" width="18.29296875" bestFit="1" customWidth="1"/>
    <col min="5" max="5" width="21.25390625" bestFit="1" customWidth="1"/>
    <col min="7" max="7" width="22.46484375" bestFit="1" customWidth="1"/>
    <col min="8" max="8" width="11.97265625" bestFit="1" customWidth="1"/>
    <col min="10" max="10" width="23.26953125" bestFit="1" customWidth="1"/>
    <col min="11" max="11" width="12.64453125" bestFit="1" customWidth="1"/>
    <col min="12" max="12" width="23.26953125" bestFit="1" customWidth="1"/>
    <col min="13" max="13" width="12.64453125" bestFit="1" customWidth="1"/>
  </cols>
  <sheetData>
    <row r="2" spans="1:15" ht="21" x14ac:dyDescent="0.3">
      <c r="B2" s="13"/>
      <c r="C2" s="13"/>
      <c r="D2" s="13"/>
      <c r="E2" s="13"/>
      <c r="F2" s="13"/>
    </row>
    <row r="3" spans="1:15" ht="21" x14ac:dyDescent="0.3">
      <c r="B3" s="13"/>
      <c r="C3" s="13"/>
      <c r="D3" s="13"/>
      <c r="E3" s="13"/>
      <c r="F3" s="13"/>
    </row>
    <row r="7" spans="1:15" ht="25.5" x14ac:dyDescent="0.35">
      <c r="A7" s="14" t="s">
        <v>4</v>
      </c>
      <c r="B7" s="14"/>
      <c r="C7" s="14"/>
      <c r="D7" s="14"/>
      <c r="E7" s="14"/>
      <c r="F7" s="14"/>
      <c r="G7" s="14"/>
      <c r="H7" s="10"/>
      <c r="I7" s="10"/>
    </row>
    <row r="8" spans="1:15" ht="15.75" thickBot="1" x14ac:dyDescent="0.25">
      <c r="G8" t="s">
        <v>24</v>
      </c>
      <c r="H8" t="s">
        <v>27</v>
      </c>
    </row>
    <row r="9" spans="1:15" ht="15.75" thickBot="1" x14ac:dyDescent="0.25">
      <c r="C9" s="9" t="s">
        <v>0</v>
      </c>
      <c r="D9" s="9" t="s">
        <v>1</v>
      </c>
      <c r="E9" s="9" t="s">
        <v>3</v>
      </c>
      <c r="F9" t="e">
        <v>#N/A</v>
      </c>
      <c r="J9" s="12" t="s">
        <v>0</v>
      </c>
      <c r="K9" s="12"/>
      <c r="L9" s="12" t="s">
        <v>1</v>
      </c>
      <c r="M9" s="12"/>
      <c r="N9" s="12" t="s">
        <v>3</v>
      </c>
      <c r="O9" s="12"/>
    </row>
    <row r="10" spans="1:15" x14ac:dyDescent="0.2">
      <c r="C10" s="3">
        <v>1</v>
      </c>
      <c r="D10" s="5">
        <v>33604</v>
      </c>
      <c r="E10" s="3">
        <v>160204</v>
      </c>
      <c r="F10" t="e">
        <v>#N/A</v>
      </c>
    </row>
    <row r="11" spans="1:15" x14ac:dyDescent="0.2">
      <c r="C11" s="3">
        <v>2</v>
      </c>
      <c r="D11" s="5">
        <v>33635</v>
      </c>
      <c r="E11" s="3">
        <v>183778</v>
      </c>
      <c r="F11">
        <f t="shared" ref="F11:F74" si="0">AVERAGE(E10:E12)</f>
        <v>176683.66666666666</v>
      </c>
      <c r="G11">
        <f>F11/E334</f>
        <v>0.74717737635113801</v>
      </c>
      <c r="H11">
        <f>K29+K30*C10</f>
        <v>199216.87735992402</v>
      </c>
      <c r="J11" t="s">
        <v>5</v>
      </c>
      <c r="K11">
        <v>162.5</v>
      </c>
      <c r="L11" t="s">
        <v>5</v>
      </c>
      <c r="M11">
        <v>38519.345679012345</v>
      </c>
      <c r="N11" t="s">
        <v>5</v>
      </c>
      <c r="O11">
        <v>236468.16975308643</v>
      </c>
    </row>
    <row r="12" spans="1:15" x14ac:dyDescent="0.2">
      <c r="C12" s="3">
        <v>3</v>
      </c>
      <c r="D12" s="5">
        <v>33664</v>
      </c>
      <c r="E12" s="3">
        <v>186069</v>
      </c>
      <c r="F12">
        <f t="shared" si="0"/>
        <v>188857.33333333334</v>
      </c>
      <c r="G12">
        <f>F12/E334</f>
        <v>0.79865858280432833</v>
      </c>
      <c r="H12">
        <f t="shared" ref="H12" si="1">K30+K31*C11</f>
        <v>230.65815723320372</v>
      </c>
      <c r="J12" t="s">
        <v>6</v>
      </c>
      <c r="K12">
        <v>5.2041649986653313</v>
      </c>
      <c r="L12" t="s">
        <v>6</v>
      </c>
      <c r="M12">
        <v>158.4011613171551</v>
      </c>
      <c r="N12" t="s">
        <v>6</v>
      </c>
      <c r="O12">
        <v>1521.9623188567195</v>
      </c>
    </row>
    <row r="13" spans="1:15" x14ac:dyDescent="0.2">
      <c r="C13" s="3">
        <v>4</v>
      </c>
      <c r="D13" s="5">
        <v>33695</v>
      </c>
      <c r="E13" s="3">
        <v>196725</v>
      </c>
      <c r="F13">
        <f t="shared" si="0"/>
        <v>193342</v>
      </c>
      <c r="G13">
        <f>F13/E334</f>
        <v>0.81762378506114541</v>
      </c>
      <c r="H13">
        <f>K29+K30*C12</f>
        <v>199678.19367439044</v>
      </c>
      <c r="J13" t="s">
        <v>7</v>
      </c>
      <c r="K13">
        <v>162.5</v>
      </c>
      <c r="L13" t="s">
        <v>7</v>
      </c>
      <c r="M13">
        <v>38519</v>
      </c>
      <c r="N13" t="s">
        <v>7</v>
      </c>
      <c r="O13">
        <v>240580.5</v>
      </c>
    </row>
    <row r="14" spans="1:15" x14ac:dyDescent="0.2">
      <c r="C14" s="3">
        <v>5</v>
      </c>
      <c r="D14" s="5">
        <v>33725</v>
      </c>
      <c r="E14" s="3">
        <v>197232</v>
      </c>
      <c r="F14">
        <f t="shared" si="0"/>
        <v>200191</v>
      </c>
      <c r="G14">
        <f>(F14/E334)</f>
        <v>0.84658751412096578</v>
      </c>
      <c r="H14">
        <f>K30+K31*C13</f>
        <v>230.65815723320372</v>
      </c>
      <c r="J14" t="s">
        <v>8</v>
      </c>
      <c r="K14" t="e">
        <v>#N/A</v>
      </c>
      <c r="L14" t="s">
        <v>8</v>
      </c>
      <c r="M14" t="e">
        <v>#N/A</v>
      </c>
      <c r="N14" t="s">
        <v>8</v>
      </c>
      <c r="O14">
        <v>227899</v>
      </c>
    </row>
    <row r="15" spans="1:15" x14ac:dyDescent="0.2">
      <c r="C15" s="3">
        <v>6</v>
      </c>
      <c r="D15" s="5">
        <v>33756</v>
      </c>
      <c r="E15" s="3">
        <v>206616</v>
      </c>
      <c r="F15">
        <f t="shared" si="0"/>
        <v>202867</v>
      </c>
      <c r="G15">
        <f>F15/E334</f>
        <v>0.8579040477702693</v>
      </c>
      <c r="H15">
        <f>K29+K30*C15</f>
        <v>200370.16814609003</v>
      </c>
      <c r="J15" t="s">
        <v>9</v>
      </c>
      <c r="K15">
        <v>93.674969975975969</v>
      </c>
      <c r="L15" t="s">
        <v>9</v>
      </c>
      <c r="M15">
        <v>2851.2209037087919</v>
      </c>
      <c r="N15" t="s">
        <v>9</v>
      </c>
      <c r="O15">
        <v>27395.321739420953</v>
      </c>
    </row>
    <row r="16" spans="1:15" x14ac:dyDescent="0.2">
      <c r="C16" s="3">
        <v>7</v>
      </c>
      <c r="D16" s="5">
        <v>33786</v>
      </c>
      <c r="E16" s="3">
        <v>204753</v>
      </c>
      <c r="F16">
        <f t="shared" si="0"/>
        <v>200759</v>
      </c>
      <c r="G16">
        <f>F16/E334</f>
        <v>0.84898952873711098</v>
      </c>
      <c r="H16">
        <f t="shared" ref="H16" si="2">K30+K31*C16</f>
        <v>230.65815723320372</v>
      </c>
      <c r="J16" t="s">
        <v>10</v>
      </c>
      <c r="K16">
        <v>8775</v>
      </c>
      <c r="L16" t="s">
        <v>10</v>
      </c>
      <c r="M16">
        <v>8129460.6417459808</v>
      </c>
      <c r="N16" t="s">
        <v>10</v>
      </c>
      <c r="O16">
        <v>750503653.20639026</v>
      </c>
    </row>
    <row r="17" spans="3:15" x14ac:dyDescent="0.2">
      <c r="C17" s="3">
        <v>8</v>
      </c>
      <c r="D17" s="5">
        <v>33817</v>
      </c>
      <c r="E17" s="3">
        <v>190908</v>
      </c>
      <c r="F17">
        <f t="shared" si="0"/>
        <v>196832.33333333334</v>
      </c>
      <c r="G17">
        <f>F17/E334</f>
        <v>0.83238405210671806</v>
      </c>
      <c r="H17">
        <f>K29+K30*C17</f>
        <v>200831.48446055644</v>
      </c>
      <c r="J17" t="s">
        <v>11</v>
      </c>
      <c r="K17">
        <v>-1.2000000000000011</v>
      </c>
      <c r="L17" t="s">
        <v>11</v>
      </c>
      <c r="M17">
        <v>-1.2000209450395631</v>
      </c>
      <c r="N17" t="s">
        <v>11</v>
      </c>
      <c r="O17">
        <v>-0.45966218970552664</v>
      </c>
    </row>
    <row r="18" spans="3:15" x14ac:dyDescent="0.2">
      <c r="C18" s="3">
        <v>9</v>
      </c>
      <c r="D18" s="5">
        <v>33848</v>
      </c>
      <c r="E18" s="3">
        <v>194836</v>
      </c>
      <c r="F18">
        <f t="shared" si="0"/>
        <v>187708</v>
      </c>
      <c r="G18">
        <f>F18/E334</f>
        <v>0.79379816825241023</v>
      </c>
      <c r="H18">
        <f>K30+K31*C18</f>
        <v>230.65815723320372</v>
      </c>
      <c r="J18" t="s">
        <v>12</v>
      </c>
      <c r="K18">
        <v>-1.2174174135381598E-16</v>
      </c>
      <c r="L18" t="s">
        <v>12</v>
      </c>
      <c r="M18">
        <v>2.3712816854230391E-5</v>
      </c>
      <c r="N18" t="s">
        <v>12</v>
      </c>
      <c r="O18">
        <v>-0.45519564428036835</v>
      </c>
    </row>
    <row r="19" spans="3:15" x14ac:dyDescent="0.2">
      <c r="C19" s="3">
        <v>10</v>
      </c>
      <c r="D19" s="5">
        <v>33878</v>
      </c>
      <c r="E19" s="3">
        <v>177380</v>
      </c>
      <c r="F19">
        <f t="shared" si="0"/>
        <v>184405</v>
      </c>
      <c r="G19">
        <f>F19/E334</f>
        <v>0.77983011494760857</v>
      </c>
      <c r="H19">
        <f>K29+K30*C19</f>
        <v>201292.80077502286</v>
      </c>
      <c r="J19" t="s">
        <v>13</v>
      </c>
      <c r="K19">
        <v>323</v>
      </c>
      <c r="L19" t="s">
        <v>13</v>
      </c>
      <c r="M19">
        <v>9831</v>
      </c>
      <c r="N19" t="s">
        <v>13</v>
      </c>
      <c r="O19">
        <v>127941</v>
      </c>
    </row>
    <row r="20" spans="3:15" x14ac:dyDescent="0.2">
      <c r="C20" s="3">
        <v>11</v>
      </c>
      <c r="D20" s="5">
        <v>33909</v>
      </c>
      <c r="E20" s="3">
        <v>180999</v>
      </c>
      <c r="F20">
        <f t="shared" si="0"/>
        <v>176686.33333333334</v>
      </c>
      <c r="G20">
        <f>F20/E334</f>
        <v>0.74718865341506369</v>
      </c>
      <c r="H20">
        <f>K30+K31*C20</f>
        <v>230.65815723320372</v>
      </c>
      <c r="J20" t="s">
        <v>14</v>
      </c>
      <c r="K20">
        <v>1</v>
      </c>
      <c r="L20" t="s">
        <v>14</v>
      </c>
      <c r="M20">
        <v>33604</v>
      </c>
      <c r="N20" t="s">
        <v>14</v>
      </c>
      <c r="O20">
        <v>160204</v>
      </c>
    </row>
    <row r="21" spans="3:15" x14ac:dyDescent="0.2">
      <c r="C21" s="3">
        <v>12</v>
      </c>
      <c r="D21" s="5">
        <v>33939</v>
      </c>
      <c r="E21" s="3">
        <v>171680</v>
      </c>
      <c r="F21">
        <f t="shared" si="0"/>
        <v>171841</v>
      </c>
      <c r="G21">
        <f>F21/E334</f>
        <v>0.72669822826231389</v>
      </c>
      <c r="H21">
        <f>K29+K30*C21</f>
        <v>201754.11708948927</v>
      </c>
      <c r="J21" t="s">
        <v>15</v>
      </c>
      <c r="K21">
        <v>324</v>
      </c>
      <c r="L21" t="s">
        <v>15</v>
      </c>
      <c r="M21">
        <v>43435</v>
      </c>
      <c r="N21" t="s">
        <v>15</v>
      </c>
      <c r="O21">
        <v>288145</v>
      </c>
    </row>
    <row r="22" spans="3:15" x14ac:dyDescent="0.2">
      <c r="C22" s="3">
        <v>13</v>
      </c>
      <c r="D22" s="5">
        <v>33970</v>
      </c>
      <c r="E22" s="3">
        <v>162844</v>
      </c>
      <c r="F22">
        <f t="shared" si="0"/>
        <v>174131</v>
      </c>
      <c r="G22">
        <f>F22/E334</f>
        <v>0.73638240690839196</v>
      </c>
      <c r="H22">
        <f>K30+K31*C22</f>
        <v>230.65815723320372</v>
      </c>
      <c r="J22" t="s">
        <v>16</v>
      </c>
      <c r="K22">
        <v>52650</v>
      </c>
      <c r="L22" t="s">
        <v>16</v>
      </c>
      <c r="M22">
        <v>12480268</v>
      </c>
      <c r="N22" t="s">
        <v>16</v>
      </c>
      <c r="O22">
        <v>76615687</v>
      </c>
    </row>
    <row r="23" spans="3:15" x14ac:dyDescent="0.2">
      <c r="C23" s="3">
        <v>14</v>
      </c>
      <c r="D23" s="5">
        <v>34001</v>
      </c>
      <c r="E23" s="3">
        <v>187869</v>
      </c>
      <c r="F23">
        <f t="shared" si="0"/>
        <v>179816.66666666666</v>
      </c>
      <c r="G23">
        <f>F23/E334</f>
        <v>0.76042651683068496</v>
      </c>
      <c r="H23">
        <f>K29+K30*C23</f>
        <v>202215.43340395566</v>
      </c>
      <c r="J23" t="s">
        <v>17</v>
      </c>
      <c r="K23">
        <v>324</v>
      </c>
      <c r="L23" t="s">
        <v>17</v>
      </c>
      <c r="M23">
        <v>324</v>
      </c>
      <c r="N23" t="s">
        <v>17</v>
      </c>
      <c r="O23">
        <v>324</v>
      </c>
    </row>
    <row r="24" spans="3:15" x14ac:dyDescent="0.2">
      <c r="C24" s="3">
        <v>15</v>
      </c>
      <c r="D24" s="5">
        <v>34029</v>
      </c>
      <c r="E24" s="3">
        <v>188737</v>
      </c>
      <c r="F24">
        <f t="shared" si="0"/>
        <v>194195.66666666666</v>
      </c>
      <c r="G24">
        <f>F24/E334</f>
        <v>0.82123385515031655</v>
      </c>
      <c r="H24">
        <f t="shared" ref="H24" si="3">K30+K31*C24</f>
        <v>230.65815723320372</v>
      </c>
      <c r="J24" t="s">
        <v>18</v>
      </c>
      <c r="K24">
        <v>323</v>
      </c>
      <c r="L24" t="s">
        <v>18</v>
      </c>
      <c r="M24">
        <v>43405</v>
      </c>
      <c r="N24" t="s">
        <v>18</v>
      </c>
      <c r="O24">
        <v>287536</v>
      </c>
    </row>
    <row r="25" spans="3:15" x14ac:dyDescent="0.2">
      <c r="C25" s="3">
        <v>16</v>
      </c>
      <c r="D25" s="5">
        <v>34060</v>
      </c>
      <c r="E25" s="3">
        <v>205981</v>
      </c>
      <c r="F25">
        <f t="shared" si="0"/>
        <v>198044</v>
      </c>
      <c r="G25">
        <f>F25/E334</f>
        <v>0.83750806802789612</v>
      </c>
      <c r="H25">
        <f>K29+K30*C25</f>
        <v>202676.74971842207</v>
      </c>
      <c r="J25" t="s">
        <v>19</v>
      </c>
      <c r="K25">
        <v>2</v>
      </c>
      <c r="L25" t="s">
        <v>19</v>
      </c>
      <c r="M25">
        <v>33635</v>
      </c>
      <c r="N25" t="s">
        <v>19</v>
      </c>
      <c r="O25">
        <v>162844</v>
      </c>
    </row>
    <row r="26" spans="3:15" ht="15.75" thickBot="1" x14ac:dyDescent="0.25">
      <c r="C26" s="3">
        <v>17</v>
      </c>
      <c r="D26" s="5">
        <v>34090</v>
      </c>
      <c r="E26" s="3">
        <v>199414</v>
      </c>
      <c r="F26">
        <f t="shared" si="0"/>
        <v>205077.66666666666</v>
      </c>
      <c r="G26">
        <f>F26/E334</f>
        <v>0.86725273376456169</v>
      </c>
      <c r="H26">
        <f>K30+K31*C26</f>
        <v>230.65815723320372</v>
      </c>
      <c r="J26" s="11" t="s">
        <v>20</v>
      </c>
      <c r="K26" s="11">
        <v>10.238339108297554</v>
      </c>
      <c r="L26" s="11" t="s">
        <v>20</v>
      </c>
      <c r="M26" s="11">
        <v>311.62824490174683</v>
      </c>
      <c r="N26" s="11" t="s">
        <v>20</v>
      </c>
      <c r="O26" s="11">
        <v>2994.2106629021682</v>
      </c>
    </row>
    <row r="27" spans="3:15" x14ac:dyDescent="0.2">
      <c r="C27" s="3">
        <v>18</v>
      </c>
      <c r="D27" s="5">
        <v>34121</v>
      </c>
      <c r="E27" s="3">
        <v>209838</v>
      </c>
      <c r="F27">
        <f t="shared" si="0"/>
        <v>206295.33333333334</v>
      </c>
      <c r="G27">
        <f>(F27/E334)</f>
        <v>0.87240212307957243</v>
      </c>
      <c r="H27">
        <f>K29+K30*C26</f>
        <v>202907.40787565528</v>
      </c>
    </row>
    <row r="28" spans="3:15" x14ac:dyDescent="0.2">
      <c r="C28" s="3">
        <v>19</v>
      </c>
      <c r="D28" s="5">
        <v>34151</v>
      </c>
      <c r="E28" s="3">
        <v>209634</v>
      </c>
      <c r="F28">
        <f t="shared" si="0"/>
        <v>204412.33333333334</v>
      </c>
      <c r="G28">
        <f>F28/E334</f>
        <v>0.86443910631513365</v>
      </c>
      <c r="H28">
        <f>K30+K31*C27</f>
        <v>230.65815723320372</v>
      </c>
    </row>
    <row r="29" spans="3:15" x14ac:dyDescent="0.2">
      <c r="C29" s="3">
        <v>20</v>
      </c>
      <c r="D29" s="5">
        <v>34182</v>
      </c>
      <c r="E29" s="3">
        <v>193765</v>
      </c>
      <c r="F29">
        <f t="shared" si="0"/>
        <v>200397.33333333334</v>
      </c>
      <c r="G29">
        <f>F29/E334</f>
        <v>0.84746007694220638</v>
      </c>
      <c r="H29">
        <f>K29+K30*C28</f>
        <v>203368.72419012169</v>
      </c>
      <c r="J29" t="s">
        <v>25</v>
      </c>
      <c r="K29">
        <f>INTERCEPT(E9:E333,C9:C333)</f>
        <v>198986.21920269082</v>
      </c>
    </row>
    <row r="30" spans="3:15" x14ac:dyDescent="0.2">
      <c r="C30" s="3">
        <v>21</v>
      </c>
      <c r="D30" s="5">
        <v>34213</v>
      </c>
      <c r="E30" s="3">
        <v>197793</v>
      </c>
      <c r="F30">
        <f t="shared" si="0"/>
        <v>191293.33333333334</v>
      </c>
      <c r="G30">
        <f>F30/E334</f>
        <v>0.80896018070033093</v>
      </c>
      <c r="H30">
        <f>K30+K31*C29</f>
        <v>230.65815723320372</v>
      </c>
      <c r="J30" t="s">
        <v>26</v>
      </c>
      <c r="K30">
        <f>SLOPE(E9:E333,C9:C333)</f>
        <v>230.65815723320372</v>
      </c>
    </row>
    <row r="31" spans="3:15" x14ac:dyDescent="0.2">
      <c r="C31" s="3">
        <v>22</v>
      </c>
      <c r="D31" s="5">
        <v>34243</v>
      </c>
      <c r="E31" s="3">
        <v>182322</v>
      </c>
      <c r="F31">
        <f t="shared" si="0"/>
        <v>188981</v>
      </c>
      <c r="G31">
        <f>F31/E334</f>
        <v>0.79918155664387625</v>
      </c>
      <c r="H31">
        <f>K29+K30*C30</f>
        <v>203830.04050458811</v>
      </c>
    </row>
    <row r="32" spans="3:15" x14ac:dyDescent="0.2">
      <c r="C32" s="3">
        <v>23</v>
      </c>
      <c r="D32" s="5">
        <v>34274</v>
      </c>
      <c r="E32" s="3">
        <v>186828</v>
      </c>
      <c r="F32">
        <f t="shared" si="0"/>
        <v>179488</v>
      </c>
      <c r="G32">
        <f>F32/E334</f>
        <v>0.75903661870185923</v>
      </c>
      <c r="H32">
        <f>K29+K30*C31</f>
        <v>204060.69866182131</v>
      </c>
      <c r="J32" t="s">
        <v>29</v>
      </c>
    </row>
    <row r="33" spans="3:11" x14ac:dyDescent="0.2">
      <c r="C33" s="3">
        <v>24</v>
      </c>
      <c r="D33" s="5">
        <v>34304</v>
      </c>
      <c r="E33" s="3">
        <v>169314</v>
      </c>
      <c r="F33">
        <f t="shared" si="0"/>
        <v>174195.33333333334</v>
      </c>
      <c r="G33">
        <f>F33/E334</f>
        <v>0.73665446607559626</v>
      </c>
      <c r="H33">
        <f>K29+K30*C32</f>
        <v>204291.35681905449</v>
      </c>
      <c r="J33" t="s">
        <v>30</v>
      </c>
      <c r="K33">
        <f>E334</f>
        <v>236468.16975308643</v>
      </c>
    </row>
    <row r="34" spans="3:11" x14ac:dyDescent="0.2">
      <c r="C34" s="3">
        <v>25</v>
      </c>
      <c r="D34" s="5">
        <v>34335</v>
      </c>
      <c r="E34" s="3">
        <v>166444</v>
      </c>
      <c r="F34">
        <f t="shared" si="0"/>
        <v>177316</v>
      </c>
      <c r="G34">
        <f>F34/E334</f>
        <v>0.7498514501344874</v>
      </c>
      <c r="H34">
        <f>K29+K30*C33</f>
        <v>204522.0149762877</v>
      </c>
      <c r="J34" t="s">
        <v>31</v>
      </c>
      <c r="K34">
        <f>E337</f>
        <v>27395.321739420953</v>
      </c>
    </row>
    <row r="35" spans="3:11" x14ac:dyDescent="0.2">
      <c r="C35" s="3">
        <v>26</v>
      </c>
      <c r="D35" s="5">
        <v>34366</v>
      </c>
      <c r="E35" s="3">
        <v>196190</v>
      </c>
      <c r="F35">
        <f t="shared" si="0"/>
        <v>186013.66666666666</v>
      </c>
      <c r="G35">
        <f>F35/E334</f>
        <v>0.786633003760705</v>
      </c>
      <c r="H35">
        <f>K29+K30*C34</f>
        <v>204752.6731335209</v>
      </c>
      <c r="K35">
        <f ca="1">NORMINV(RAND(),,K34)</f>
        <v>24125.741193022011</v>
      </c>
    </row>
    <row r="36" spans="3:11" x14ac:dyDescent="0.2">
      <c r="C36" s="3">
        <v>27</v>
      </c>
      <c r="D36" s="5">
        <v>34394</v>
      </c>
      <c r="E36" s="3">
        <v>195407</v>
      </c>
      <c r="F36">
        <f t="shared" si="0"/>
        <v>199397</v>
      </c>
      <c r="G36">
        <f>F36/E334</f>
        <v>0.84322976833712915</v>
      </c>
      <c r="H36">
        <f>K29+K30*C35</f>
        <v>204983.33129075411</v>
      </c>
    </row>
    <row r="37" spans="3:11" x14ac:dyDescent="0.2">
      <c r="C37" s="3">
        <v>28</v>
      </c>
      <c r="D37" s="5">
        <v>34425</v>
      </c>
      <c r="E37" s="3">
        <v>206594</v>
      </c>
      <c r="F37">
        <f t="shared" si="0"/>
        <v>203093.66666666666</v>
      </c>
      <c r="G37">
        <f>F37/E334</f>
        <v>0.85886259820394217</v>
      </c>
      <c r="H37">
        <f>K29+K30*C36</f>
        <v>205213.98944798732</v>
      </c>
      <c r="J37" t="s">
        <v>32</v>
      </c>
    </row>
    <row r="38" spans="3:11" x14ac:dyDescent="0.2">
      <c r="C38" s="3">
        <v>29</v>
      </c>
      <c r="D38" s="5">
        <v>34455</v>
      </c>
      <c r="E38" s="3">
        <v>207280</v>
      </c>
      <c r="F38">
        <f t="shared" si="0"/>
        <v>209550.66666666666</v>
      </c>
      <c r="G38">
        <f>F38/E334</f>
        <v>0.88616859886670463</v>
      </c>
      <c r="H38">
        <f>K29+K30*C37</f>
        <v>205444.64760522053</v>
      </c>
      <c r="J38" t="s">
        <v>33</v>
      </c>
    </row>
    <row r="39" spans="3:11" x14ac:dyDescent="0.2">
      <c r="C39" s="3">
        <v>30</v>
      </c>
      <c r="D39" s="5">
        <v>34486</v>
      </c>
      <c r="E39" s="3">
        <v>214778</v>
      </c>
      <c r="F39">
        <f t="shared" si="0"/>
        <v>212367.66666666666</v>
      </c>
      <c r="G39">
        <f>F39/E334</f>
        <v>0.89808140727107222</v>
      </c>
      <c r="H39">
        <f>K29+K30*C38</f>
        <v>205675.30576245373</v>
      </c>
    </row>
    <row r="40" spans="3:11" x14ac:dyDescent="0.2">
      <c r="C40" s="3">
        <v>31</v>
      </c>
      <c r="D40" s="5">
        <v>34516</v>
      </c>
      <c r="E40" s="3">
        <v>215045</v>
      </c>
      <c r="F40">
        <f t="shared" si="0"/>
        <v>210111.33333333334</v>
      </c>
      <c r="G40">
        <f>F40/E334</f>
        <v>0.88853960155705447</v>
      </c>
      <c r="H40">
        <f>K29+K30*C39</f>
        <v>205905.96391968694</v>
      </c>
    </row>
    <row r="41" spans="3:11" x14ac:dyDescent="0.2">
      <c r="C41" s="3">
        <v>32</v>
      </c>
      <c r="D41" s="5">
        <v>34547</v>
      </c>
      <c r="E41" s="3">
        <v>200511</v>
      </c>
      <c r="F41">
        <f t="shared" si="0"/>
        <v>206140</v>
      </c>
      <c r="G41">
        <f>F41/E334</f>
        <v>0.87174523410590832</v>
      </c>
      <c r="H41">
        <f>K29+K30*C40</f>
        <v>206136.62207692012</v>
      </c>
    </row>
    <row r="42" spans="3:11" x14ac:dyDescent="0.2">
      <c r="C42" s="3">
        <v>33</v>
      </c>
      <c r="D42" s="5">
        <v>34578</v>
      </c>
      <c r="E42" s="3">
        <v>202864</v>
      </c>
      <c r="F42">
        <f t="shared" si="0"/>
        <v>197816.33333333334</v>
      </c>
      <c r="G42">
        <f>F42/E334</f>
        <v>0.83654528869525113</v>
      </c>
      <c r="H42">
        <f>K30+K31*C41</f>
        <v>230.65815723320372</v>
      </c>
    </row>
    <row r="43" spans="3:11" x14ac:dyDescent="0.2">
      <c r="C43" s="3">
        <v>34</v>
      </c>
      <c r="D43" s="5">
        <v>34608</v>
      </c>
      <c r="E43" s="3">
        <v>190074</v>
      </c>
      <c r="F43">
        <f t="shared" si="0"/>
        <v>195341.66666666666</v>
      </c>
      <c r="G43">
        <f>F43/E334</f>
        <v>0.82608017337232764</v>
      </c>
      <c r="H43">
        <f>K29+K30*C42</f>
        <v>206597.93839138653</v>
      </c>
    </row>
    <row r="44" spans="3:11" x14ac:dyDescent="0.2">
      <c r="C44" s="3">
        <v>35</v>
      </c>
      <c r="D44" s="5">
        <v>34639</v>
      </c>
      <c r="E44" s="3">
        <v>193087</v>
      </c>
      <c r="F44">
        <f t="shared" si="0"/>
        <v>192333</v>
      </c>
      <c r="G44">
        <f>F44/E334</f>
        <v>0.81335682599831016</v>
      </c>
      <c r="H44">
        <f>K29+K30*C43</f>
        <v>206828.59654861974</v>
      </c>
    </row>
    <row r="45" spans="3:11" x14ac:dyDescent="0.2">
      <c r="C45" s="3">
        <v>36</v>
      </c>
      <c r="D45" s="5">
        <v>34669</v>
      </c>
      <c r="E45" s="3">
        <v>193838</v>
      </c>
      <c r="F45">
        <f t="shared" si="0"/>
        <v>185992.66666666666</v>
      </c>
      <c r="G45">
        <f>F45/E334</f>
        <v>0.78654419688229116</v>
      </c>
      <c r="H45">
        <f>K29+K30*C44</f>
        <v>207059.25470585295</v>
      </c>
    </row>
    <row r="46" spans="3:11" x14ac:dyDescent="0.2">
      <c r="C46" s="3">
        <v>37</v>
      </c>
      <c r="D46" s="5">
        <v>34700</v>
      </c>
      <c r="E46" s="3">
        <v>171053</v>
      </c>
      <c r="F46">
        <f t="shared" si="0"/>
        <v>188706</v>
      </c>
      <c r="G46">
        <f>F46/E334</f>
        <v>0.79801860942655256</v>
      </c>
      <c r="H46">
        <f>K29+K30*C45</f>
        <v>207289.91286308615</v>
      </c>
    </row>
    <row r="47" spans="3:11" x14ac:dyDescent="0.2">
      <c r="C47" s="3">
        <v>38</v>
      </c>
      <c r="D47" s="5">
        <v>34731</v>
      </c>
      <c r="E47" s="3">
        <v>201227</v>
      </c>
      <c r="F47">
        <f t="shared" si="0"/>
        <v>190164.33333333334</v>
      </c>
      <c r="G47">
        <f>F47/E334</f>
        <v>0.80418575376084533</v>
      </c>
      <c r="H47">
        <f>K29+K30*C46</f>
        <v>207520.57102031936</v>
      </c>
    </row>
    <row r="48" spans="3:11" x14ac:dyDescent="0.2">
      <c r="C48" s="3">
        <v>39</v>
      </c>
      <c r="D48" s="5">
        <v>34759</v>
      </c>
      <c r="E48" s="3">
        <v>198213</v>
      </c>
      <c r="F48">
        <f t="shared" si="0"/>
        <v>204008.66666666666</v>
      </c>
      <c r="G48">
        <f>F48/E334</f>
        <v>0.86273204076340126</v>
      </c>
      <c r="H48">
        <f>K29+K30*C47</f>
        <v>207751.22917755257</v>
      </c>
    </row>
    <row r="49" spans="3:8" x14ac:dyDescent="0.2">
      <c r="C49" s="3">
        <v>40</v>
      </c>
      <c r="D49" s="5">
        <v>34790</v>
      </c>
      <c r="E49" s="3">
        <v>212586</v>
      </c>
      <c r="F49">
        <f t="shared" si="0"/>
        <v>207389.66666666666</v>
      </c>
      <c r="G49">
        <f>F49/E334</f>
        <v>0.87702994818802571</v>
      </c>
      <c r="H49">
        <f>K29+K30*C48</f>
        <v>207981.88733478577</v>
      </c>
    </row>
    <row r="50" spans="3:8" x14ac:dyDescent="0.2">
      <c r="C50" s="3">
        <v>41</v>
      </c>
      <c r="D50" s="5">
        <v>34820</v>
      </c>
      <c r="E50" s="3">
        <v>211370</v>
      </c>
      <c r="F50">
        <f t="shared" si="0"/>
        <v>213714.66666666666</v>
      </c>
      <c r="G50">
        <f>F50/E334</f>
        <v>0.90377773418647267</v>
      </c>
      <c r="H50">
        <f>K29+K30*C49</f>
        <v>208212.54549201898</v>
      </c>
    </row>
    <row r="51" spans="3:8" x14ac:dyDescent="0.2">
      <c r="C51" s="3">
        <v>42</v>
      </c>
      <c r="D51" s="5">
        <v>34851</v>
      </c>
      <c r="E51" s="3">
        <v>217188</v>
      </c>
      <c r="F51">
        <f t="shared" si="0"/>
        <v>215924.66666666666</v>
      </c>
      <c r="G51">
        <f>F51/E334</f>
        <v>0.91312360091478384</v>
      </c>
      <c r="H51">
        <f>K29+K30*C50</f>
        <v>208443.20364925216</v>
      </c>
    </row>
    <row r="52" spans="3:8" x14ac:dyDescent="0.2">
      <c r="C52" s="3">
        <v>43</v>
      </c>
      <c r="D52" s="5">
        <v>34881</v>
      </c>
      <c r="E52" s="3">
        <v>219216</v>
      </c>
      <c r="F52">
        <f t="shared" si="0"/>
        <v>213423.33333333334</v>
      </c>
      <c r="G52">
        <f>F52/E334</f>
        <v>0.90254571495260494</v>
      </c>
      <c r="H52">
        <f>K29+K30*C51</f>
        <v>208673.86180648537</v>
      </c>
    </row>
    <row r="53" spans="3:8" x14ac:dyDescent="0.2">
      <c r="C53" s="3">
        <v>44</v>
      </c>
      <c r="D53" s="5">
        <v>34912</v>
      </c>
      <c r="E53" s="3">
        <v>203866</v>
      </c>
      <c r="F53">
        <f t="shared" si="0"/>
        <v>209942.33333333334</v>
      </c>
      <c r="G53">
        <f>F53/E334</f>
        <v>0.88782491763077187</v>
      </c>
      <c r="H53">
        <f>K29+K30*C52</f>
        <v>208904.51996371857</v>
      </c>
    </row>
    <row r="54" spans="3:8" x14ac:dyDescent="0.2">
      <c r="C54" s="3">
        <v>45</v>
      </c>
      <c r="D54" s="5">
        <v>34943</v>
      </c>
      <c r="E54" s="3">
        <v>206745</v>
      </c>
      <c r="F54">
        <f t="shared" si="0"/>
        <v>201580.66666666666</v>
      </c>
      <c r="G54">
        <f>F54/E334</f>
        <v>0.85246427405917524</v>
      </c>
      <c r="H54">
        <f>K29+K30*C53</f>
        <v>209135.17812095178</v>
      </c>
    </row>
    <row r="55" spans="3:8" x14ac:dyDescent="0.2">
      <c r="C55" s="3">
        <v>46</v>
      </c>
      <c r="D55" s="5">
        <v>34973</v>
      </c>
      <c r="E55" s="3">
        <v>194131</v>
      </c>
      <c r="F55">
        <f t="shared" si="0"/>
        <v>198072.33333333334</v>
      </c>
      <c r="G55">
        <f>F55/E334</f>
        <v>0.83762788683210532</v>
      </c>
      <c r="H55">
        <f>K29+K30*C54</f>
        <v>209365.83627818499</v>
      </c>
    </row>
    <row r="56" spans="3:8" x14ac:dyDescent="0.2">
      <c r="C56" s="3">
        <v>47</v>
      </c>
      <c r="D56" s="5">
        <v>35004</v>
      </c>
      <c r="E56" s="3">
        <v>193341</v>
      </c>
      <c r="F56">
        <f t="shared" si="0"/>
        <v>190312.33333333334</v>
      </c>
      <c r="G56">
        <f>F56/E334</f>
        <v>0.8048116308087141</v>
      </c>
      <c r="H56">
        <f>K29+K30*C55</f>
        <v>209596.49443541819</v>
      </c>
    </row>
    <row r="57" spans="3:8" x14ac:dyDescent="0.2">
      <c r="C57" s="3">
        <v>48</v>
      </c>
      <c r="D57" s="5">
        <v>35034</v>
      </c>
      <c r="E57" s="3">
        <v>183465</v>
      </c>
      <c r="F57">
        <f t="shared" si="0"/>
        <v>184456</v>
      </c>
      <c r="G57">
        <f>F57/E334</f>
        <v>0.78004578879518494</v>
      </c>
      <c r="H57">
        <f>K29+K30*C56</f>
        <v>209827.1525926514</v>
      </c>
    </row>
    <row r="58" spans="3:8" x14ac:dyDescent="0.2">
      <c r="C58" s="3">
        <v>49</v>
      </c>
      <c r="D58" s="5">
        <v>35065</v>
      </c>
      <c r="E58" s="3">
        <v>176562</v>
      </c>
      <c r="F58">
        <f t="shared" si="0"/>
        <v>188066.33333333334</v>
      </c>
      <c r="G58">
        <f>F58/E334</f>
        <v>0.79531352371740793</v>
      </c>
      <c r="H58">
        <f>K29+K30*C57</f>
        <v>210057.81074988461</v>
      </c>
    </row>
    <row r="59" spans="3:8" x14ac:dyDescent="0.2">
      <c r="C59" s="3">
        <v>50</v>
      </c>
      <c r="D59" s="5">
        <v>35096</v>
      </c>
      <c r="E59" s="3">
        <v>204172</v>
      </c>
      <c r="F59">
        <f t="shared" si="0"/>
        <v>195329</v>
      </c>
      <c r="G59">
        <f>E334</f>
        <v>236468.16975308643</v>
      </c>
      <c r="H59">
        <f>K30+K31*C58</f>
        <v>230.65815723320372</v>
      </c>
    </row>
    <row r="60" spans="3:8" x14ac:dyDescent="0.2">
      <c r="C60" s="3">
        <v>51</v>
      </c>
      <c r="D60" s="5">
        <v>35125</v>
      </c>
      <c r="E60" s="3">
        <v>205253</v>
      </c>
      <c r="F60">
        <f t="shared" si="0"/>
        <v>209367</v>
      </c>
      <c r="G60">
        <f>F60/E334</f>
        <v>0.88539189108883143</v>
      </c>
      <c r="H60">
        <f>K29+K30*C59</f>
        <v>210519.12706435099</v>
      </c>
    </row>
    <row r="61" spans="3:8" x14ac:dyDescent="0.2">
      <c r="C61" s="3">
        <v>52</v>
      </c>
      <c r="D61" s="5">
        <v>35156</v>
      </c>
      <c r="E61" s="3">
        <v>218676</v>
      </c>
      <c r="F61">
        <f t="shared" si="0"/>
        <v>213160</v>
      </c>
      <c r="G61">
        <f>F61/E334</f>
        <v>0.9014321048899554</v>
      </c>
      <c r="H61">
        <f>K30+K31*C60</f>
        <v>230.65815723320372</v>
      </c>
    </row>
    <row r="62" spans="3:8" x14ac:dyDescent="0.2">
      <c r="C62" s="3">
        <v>53</v>
      </c>
      <c r="D62" s="5">
        <v>35186</v>
      </c>
      <c r="E62" s="3">
        <v>215551</v>
      </c>
      <c r="F62">
        <f t="shared" si="0"/>
        <v>219778.66666666666</v>
      </c>
      <c r="G62">
        <f>F62/E334</f>
        <v>0.92942177755320521</v>
      </c>
      <c r="H62">
        <f>K29+K30*C61</f>
        <v>210980.44337881741</v>
      </c>
    </row>
    <row r="63" spans="3:8" x14ac:dyDescent="0.2">
      <c r="C63" s="3">
        <v>54</v>
      </c>
      <c r="D63" s="5">
        <v>35217</v>
      </c>
      <c r="E63" s="3">
        <v>225109</v>
      </c>
      <c r="F63">
        <f t="shared" si="0"/>
        <v>223236.66666666666</v>
      </c>
      <c r="G63">
        <f>F63/E334</f>
        <v>0.94404531019868021</v>
      </c>
      <c r="H63">
        <f>K29+K30*C62</f>
        <v>211211.10153605061</v>
      </c>
    </row>
    <row r="64" spans="3:8" x14ac:dyDescent="0.2">
      <c r="C64" s="3">
        <v>55</v>
      </c>
      <c r="D64" s="5">
        <v>35247</v>
      </c>
      <c r="E64" s="3">
        <v>229050</v>
      </c>
      <c r="F64">
        <f t="shared" si="0"/>
        <v>220587.66666666666</v>
      </c>
      <c r="G64">
        <f>F64/E334</f>
        <v>0.9328429568216231</v>
      </c>
      <c r="H64">
        <f>K29+K30*C63</f>
        <v>211441.75969328382</v>
      </c>
    </row>
    <row r="65" spans="3:8" x14ac:dyDescent="0.2">
      <c r="C65" s="3">
        <v>56</v>
      </c>
      <c r="D65" s="5">
        <v>35278</v>
      </c>
      <c r="E65" s="3">
        <v>207604</v>
      </c>
      <c r="F65">
        <f t="shared" si="0"/>
        <v>217436</v>
      </c>
      <c r="G65">
        <f>F65/E334</f>
        <v>0.91951487689459721</v>
      </c>
      <c r="H65">
        <f>K30+K31*C64</f>
        <v>230.65815723320372</v>
      </c>
    </row>
    <row r="66" spans="3:8" x14ac:dyDescent="0.2">
      <c r="C66" s="3">
        <v>57</v>
      </c>
      <c r="D66" s="5">
        <v>35309</v>
      </c>
      <c r="E66" s="3">
        <v>215654</v>
      </c>
      <c r="F66">
        <f t="shared" si="0"/>
        <v>207633.66666666666</v>
      </c>
      <c r="G66">
        <f>F66/E334</f>
        <v>0.87806179953721475</v>
      </c>
      <c r="H66">
        <f>K29+K30*C65</f>
        <v>211903.07600775023</v>
      </c>
    </row>
    <row r="67" spans="3:8" x14ac:dyDescent="0.2">
      <c r="C67" s="3">
        <v>58</v>
      </c>
      <c r="D67" s="5">
        <v>35339</v>
      </c>
      <c r="E67" s="3">
        <v>199643</v>
      </c>
      <c r="F67">
        <f t="shared" si="0"/>
        <v>205586.33333333334</v>
      </c>
      <c r="G67">
        <f>F67/E334</f>
        <v>0.86940383370836316</v>
      </c>
      <c r="H67">
        <f>K29+K30*C66</f>
        <v>212133.73416498344</v>
      </c>
    </row>
    <row r="68" spans="3:8" x14ac:dyDescent="0.2">
      <c r="C68" s="3">
        <v>59</v>
      </c>
      <c r="D68" s="5">
        <v>35370</v>
      </c>
      <c r="E68" s="3">
        <v>201462</v>
      </c>
      <c r="F68">
        <f t="shared" si="0"/>
        <v>197077</v>
      </c>
      <c r="G68">
        <f>F68/E334</f>
        <v>0.83341872272188844</v>
      </c>
      <c r="H68">
        <f>K29+K30*C67</f>
        <v>212364.39232221662</v>
      </c>
    </row>
    <row r="69" spans="3:8" x14ac:dyDescent="0.2">
      <c r="C69" s="3">
        <v>60</v>
      </c>
      <c r="D69" s="5">
        <v>35400</v>
      </c>
      <c r="E69" s="3">
        <v>190126</v>
      </c>
      <c r="F69">
        <f t="shared" si="0"/>
        <v>191846</v>
      </c>
      <c r="G69">
        <f>F69/E334</f>
        <v>0.81129735219890409</v>
      </c>
      <c r="H69">
        <f>K29+K30*C68</f>
        <v>212595.05047944983</v>
      </c>
    </row>
    <row r="70" spans="3:8" x14ac:dyDescent="0.2">
      <c r="C70" s="3">
        <v>61</v>
      </c>
      <c r="D70" s="5">
        <v>35431</v>
      </c>
      <c r="E70" s="3">
        <v>183950</v>
      </c>
      <c r="F70">
        <f t="shared" si="0"/>
        <v>195342.66666666666</v>
      </c>
      <c r="G70">
        <f>F70/E334</f>
        <v>0.82608440227129976</v>
      </c>
      <c r="H70">
        <f>K29+K30*C69</f>
        <v>212825.70863668303</v>
      </c>
    </row>
    <row r="71" spans="3:8" x14ac:dyDescent="0.2">
      <c r="C71" s="3">
        <v>62</v>
      </c>
      <c r="D71" s="5">
        <v>35462</v>
      </c>
      <c r="E71" s="3">
        <v>211952</v>
      </c>
      <c r="F71">
        <f t="shared" si="0"/>
        <v>202397.33333333334</v>
      </c>
      <c r="G71">
        <f>F71/E334</f>
        <v>0.85591787488637938</v>
      </c>
      <c r="H71">
        <f>K29+K30*C70</f>
        <v>213056.36679391624</v>
      </c>
    </row>
    <row r="72" spans="3:8" x14ac:dyDescent="0.2">
      <c r="C72" s="3">
        <v>63</v>
      </c>
      <c r="D72" s="5">
        <v>35490</v>
      </c>
      <c r="E72" s="3">
        <v>211290</v>
      </c>
      <c r="F72">
        <f t="shared" si="0"/>
        <v>216441.33333333334</v>
      </c>
      <c r="G72">
        <f>F72/E334</f>
        <v>0.915308532050362</v>
      </c>
      <c r="H72">
        <f>K29+K30*C71</f>
        <v>213287.02495114945</v>
      </c>
    </row>
    <row r="73" spans="3:8" x14ac:dyDescent="0.2">
      <c r="C73" s="3">
        <v>64</v>
      </c>
      <c r="D73" s="5">
        <v>35521</v>
      </c>
      <c r="E73" s="3">
        <v>226082</v>
      </c>
      <c r="F73">
        <f t="shared" si="0"/>
        <v>219875.33333333334</v>
      </c>
      <c r="G73">
        <f>F73/E334</f>
        <v>0.92983057112050693</v>
      </c>
      <c r="H73">
        <f>K30+K31*C72</f>
        <v>230.65815723320372</v>
      </c>
    </row>
    <row r="74" spans="3:8" x14ac:dyDescent="0.2">
      <c r="C74" s="3">
        <v>65</v>
      </c>
      <c r="D74" s="5">
        <v>35551</v>
      </c>
      <c r="E74" s="3">
        <v>222254</v>
      </c>
      <c r="F74">
        <f t="shared" si="0"/>
        <v>228349.66666666666</v>
      </c>
      <c r="G74">
        <f>F74/E335</f>
        <v>0.94916116088655011</v>
      </c>
      <c r="H74">
        <f>K29+K30*C73</f>
        <v>213748.34126561586</v>
      </c>
    </row>
    <row r="75" spans="3:8" x14ac:dyDescent="0.2">
      <c r="C75" s="3">
        <v>66</v>
      </c>
      <c r="D75" s="5">
        <v>35582</v>
      </c>
      <c r="E75" s="3">
        <v>236713</v>
      </c>
      <c r="F75">
        <f t="shared" ref="F75:F138" si="4">AVERAGE(E74:E76)</f>
        <v>230821</v>
      </c>
      <c r="G75">
        <f>F75/E336</f>
        <v>1.0128214691595838</v>
      </c>
      <c r="H75">
        <f>K30+K31*C74</f>
        <v>230.65815723320372</v>
      </c>
    </row>
    <row r="76" spans="3:8" x14ac:dyDescent="0.2">
      <c r="C76" s="3">
        <v>67</v>
      </c>
      <c r="D76" s="5">
        <v>35612</v>
      </c>
      <c r="E76" s="3">
        <v>233496</v>
      </c>
      <c r="F76">
        <f t="shared" si="4"/>
        <v>227918.66666666666</v>
      </c>
      <c r="G76">
        <f>F76/E334</f>
        <v>0.9638450151859892</v>
      </c>
      <c r="H76">
        <f>K29+K30*C75</f>
        <v>214209.65758008225</v>
      </c>
    </row>
    <row r="77" spans="3:8" x14ac:dyDescent="0.2">
      <c r="C77" s="3">
        <v>68</v>
      </c>
      <c r="D77" s="5">
        <v>35643</v>
      </c>
      <c r="E77" s="3">
        <v>213547</v>
      </c>
      <c r="F77">
        <f t="shared" si="4"/>
        <v>222754</v>
      </c>
      <c r="G77">
        <f>F77/E335</f>
        <v>0.92590214086345324</v>
      </c>
      <c r="H77">
        <f>K29+K30*C76</f>
        <v>214440.31573731545</v>
      </c>
    </row>
    <row r="78" spans="3:8" x14ac:dyDescent="0.2">
      <c r="C78" s="3">
        <v>69</v>
      </c>
      <c r="D78" s="5">
        <v>35674</v>
      </c>
      <c r="E78" s="3">
        <v>221219</v>
      </c>
      <c r="F78">
        <f t="shared" si="4"/>
        <v>212396</v>
      </c>
      <c r="G78">
        <f>F78/E336</f>
        <v>0.93197425175187254</v>
      </c>
      <c r="H78">
        <f>K29+K30*C77</f>
        <v>214670.97389454866</v>
      </c>
    </row>
    <row r="79" spans="3:8" x14ac:dyDescent="0.2">
      <c r="C79" s="3">
        <v>70</v>
      </c>
      <c r="D79" s="5">
        <v>35704</v>
      </c>
      <c r="E79" s="3">
        <v>202422</v>
      </c>
      <c r="F79">
        <f t="shared" si="4"/>
        <v>210321</v>
      </c>
      <c r="G79">
        <f>F79/E334</f>
        <v>0.88942626070820197</v>
      </c>
      <c r="H79">
        <f>K29+K30*C78</f>
        <v>214901.63205178187</v>
      </c>
    </row>
    <row r="80" spans="3:8" x14ac:dyDescent="0.2">
      <c r="C80" s="3">
        <v>71</v>
      </c>
      <c r="D80" s="5">
        <v>35735</v>
      </c>
      <c r="E80" s="3">
        <v>207322</v>
      </c>
      <c r="F80">
        <f t="shared" si="4"/>
        <v>202204.66666666666</v>
      </c>
      <c r="G80">
        <f>F80/E334</f>
        <v>0.85510310701775727</v>
      </c>
      <c r="H80">
        <f>K29+K30*C79</f>
        <v>215132.29020901507</v>
      </c>
    </row>
    <row r="81" spans="3:8" x14ac:dyDescent="0.2">
      <c r="C81" s="3">
        <v>72</v>
      </c>
      <c r="D81" s="5">
        <v>35765</v>
      </c>
      <c r="E81" s="3">
        <v>196870</v>
      </c>
      <c r="F81">
        <f t="shared" si="4"/>
        <v>197119.66666666666</v>
      </c>
      <c r="G81">
        <f>F81/E335</f>
        <v>0.81935014129019879</v>
      </c>
      <c r="H81">
        <f>K29+K30*C80</f>
        <v>215362.94836624828</v>
      </c>
    </row>
    <row r="82" spans="3:8" x14ac:dyDescent="0.2">
      <c r="C82" s="3">
        <v>73</v>
      </c>
      <c r="D82" s="5">
        <v>35796</v>
      </c>
      <c r="E82" s="3">
        <v>187167</v>
      </c>
      <c r="F82">
        <f t="shared" si="4"/>
        <v>199419.66666666666</v>
      </c>
      <c r="G82">
        <f>F82/E336</f>
        <v>0.87503528609895898</v>
      </c>
      <c r="H82">
        <f>K29+K30*C81</f>
        <v>215593.60652348149</v>
      </c>
    </row>
    <row r="83" spans="3:8" x14ac:dyDescent="0.2">
      <c r="C83" s="3">
        <v>74</v>
      </c>
      <c r="D83" s="5">
        <v>35827</v>
      </c>
      <c r="E83" s="3">
        <v>214222</v>
      </c>
      <c r="F83">
        <f t="shared" si="4"/>
        <v>206436.66666666666</v>
      </c>
      <c r="G83">
        <f>F83/E334</f>
        <v>0.87299980746762729</v>
      </c>
      <c r="H83">
        <f>K29+K30*C82</f>
        <v>215824.2646807147</v>
      </c>
    </row>
    <row r="84" spans="3:8" x14ac:dyDescent="0.2">
      <c r="C84" s="3">
        <v>75</v>
      </c>
      <c r="D84" s="5">
        <v>35855</v>
      </c>
      <c r="E84" s="3">
        <v>217921</v>
      </c>
      <c r="F84">
        <f t="shared" si="4"/>
        <v>220014</v>
      </c>
      <c r="G84">
        <f>F84/E335</f>
        <v>0.914513021628935</v>
      </c>
      <c r="H84">
        <f>K29+K30*C83</f>
        <v>216054.9228379479</v>
      </c>
    </row>
    <row r="85" spans="3:8" x14ac:dyDescent="0.2">
      <c r="C85" s="3">
        <v>76</v>
      </c>
      <c r="D85" s="5">
        <v>35886</v>
      </c>
      <c r="E85" s="3">
        <v>227899</v>
      </c>
      <c r="F85">
        <f t="shared" si="4"/>
        <v>224851</v>
      </c>
      <c r="G85">
        <f>F85/E336</f>
        <v>0.98662565434688176</v>
      </c>
      <c r="H85">
        <f>K29+K30*C84</f>
        <v>216285.58099518111</v>
      </c>
    </row>
    <row r="86" spans="3:8" x14ac:dyDescent="0.2">
      <c r="C86" s="3">
        <v>77</v>
      </c>
      <c r="D86" s="5">
        <v>35916</v>
      </c>
      <c r="E86" s="3">
        <v>228733</v>
      </c>
      <c r="F86">
        <f t="shared" si="4"/>
        <v>232192</v>
      </c>
      <c r="G86">
        <f>F86/E334</f>
        <v>0.98191651012670544</v>
      </c>
      <c r="H86">
        <f>K29+K30*C85</f>
        <v>216516.23915241429</v>
      </c>
    </row>
    <row r="87" spans="3:8" x14ac:dyDescent="0.2">
      <c r="C87" s="3">
        <v>78</v>
      </c>
      <c r="D87" s="5">
        <v>35947</v>
      </c>
      <c r="E87" s="3">
        <v>239944</v>
      </c>
      <c r="F87">
        <f t="shared" si="4"/>
        <v>235273.33333333334</v>
      </c>
      <c r="G87">
        <f>F87/E335</f>
        <v>0.97794016278681495</v>
      </c>
      <c r="H87">
        <f>K29+K30*C86</f>
        <v>216746.89730964749</v>
      </c>
    </row>
    <row r="88" spans="3:8" x14ac:dyDescent="0.2">
      <c r="C88" s="3">
        <v>79</v>
      </c>
      <c r="D88" s="5">
        <v>35977</v>
      </c>
      <c r="E88" s="3">
        <v>237143</v>
      </c>
      <c r="F88">
        <f t="shared" si="4"/>
        <v>232182.66666666666</v>
      </c>
      <c r="G88">
        <f>F88/E336</f>
        <v>1.0187963381439438</v>
      </c>
      <c r="H88">
        <f>K29+K30*C87</f>
        <v>216977.5554668807</v>
      </c>
    </row>
    <row r="89" spans="3:8" x14ac:dyDescent="0.2">
      <c r="C89" s="3">
        <v>80</v>
      </c>
      <c r="D89" s="5">
        <v>36008</v>
      </c>
      <c r="E89" s="3">
        <v>219461</v>
      </c>
      <c r="F89">
        <f t="shared" si="4"/>
        <v>228375.66666666666</v>
      </c>
      <c r="G89">
        <f>F89/E334</f>
        <v>0.96577762201623274</v>
      </c>
      <c r="H89">
        <f>K29+K30*C88</f>
        <v>217208.21362411391</v>
      </c>
    </row>
    <row r="90" spans="3:8" x14ac:dyDescent="0.2">
      <c r="C90" s="3">
        <v>81</v>
      </c>
      <c r="D90" s="5">
        <v>36039</v>
      </c>
      <c r="E90" s="3">
        <v>228523</v>
      </c>
      <c r="F90">
        <f t="shared" si="4"/>
        <v>219720.66666666666</v>
      </c>
      <c r="G90">
        <f>F90/E335</f>
        <v>0.9132937485235364</v>
      </c>
      <c r="H90">
        <f>K29+K30*C89</f>
        <v>217438.87178134712</v>
      </c>
    </row>
    <row r="91" spans="3:8" x14ac:dyDescent="0.2">
      <c r="C91" s="3">
        <v>82</v>
      </c>
      <c r="D91" s="5">
        <v>36069</v>
      </c>
      <c r="E91" s="3">
        <v>211178</v>
      </c>
      <c r="F91">
        <f t="shared" si="4"/>
        <v>218668</v>
      </c>
      <c r="G91">
        <f>F91/E336</f>
        <v>0.95949521498558576</v>
      </c>
      <c r="H91">
        <f>K29+K30*C90</f>
        <v>217669.52993858032</v>
      </c>
    </row>
    <row r="92" spans="3:8" x14ac:dyDescent="0.2">
      <c r="C92" s="3">
        <v>83</v>
      </c>
      <c r="D92" s="5">
        <v>36100</v>
      </c>
      <c r="E92" s="3">
        <v>216303</v>
      </c>
      <c r="F92">
        <f t="shared" si="4"/>
        <v>207020.66666666666</v>
      </c>
      <c r="G92">
        <f>F92/E334</f>
        <v>0.87546948446732575</v>
      </c>
      <c r="H92">
        <f>K29+K30*C91</f>
        <v>217900.18809581353</v>
      </c>
    </row>
    <row r="93" spans="3:8" x14ac:dyDescent="0.2">
      <c r="C93" s="3">
        <v>84</v>
      </c>
      <c r="D93" s="5">
        <v>36130</v>
      </c>
      <c r="E93" s="3">
        <v>193581</v>
      </c>
      <c r="F93">
        <f t="shared" si="4"/>
        <v>200456.33333333334</v>
      </c>
      <c r="G93">
        <f>F93/E335</f>
        <v>0.83321937286410719</v>
      </c>
      <c r="H93">
        <f>K30+K31*C92</f>
        <v>230.65815723320372</v>
      </c>
    </row>
    <row r="94" spans="3:8" x14ac:dyDescent="0.2">
      <c r="C94" s="3">
        <v>85</v>
      </c>
      <c r="D94" s="5">
        <v>36161</v>
      </c>
      <c r="E94" s="3">
        <v>191485</v>
      </c>
      <c r="F94">
        <f t="shared" si="4"/>
        <v>201943</v>
      </c>
      <c r="G94">
        <f>F94/E336</f>
        <v>0.88610744233191019</v>
      </c>
      <c r="H94">
        <f>K29+K30*C93</f>
        <v>218361.50441027991</v>
      </c>
    </row>
    <row r="95" spans="3:8" x14ac:dyDescent="0.2">
      <c r="C95" s="3">
        <v>86</v>
      </c>
      <c r="D95" s="5">
        <v>36192</v>
      </c>
      <c r="E95" s="3">
        <v>220763</v>
      </c>
      <c r="F95">
        <f t="shared" si="4"/>
        <v>211081.33333333334</v>
      </c>
      <c r="G95">
        <f>F95/E334</f>
        <v>0.89264163355997839</v>
      </c>
      <c r="H95">
        <f>K30+K31*C94</f>
        <v>230.65815723320372</v>
      </c>
    </row>
    <row r="96" spans="3:8" x14ac:dyDescent="0.2">
      <c r="C96" s="3">
        <v>87</v>
      </c>
      <c r="D96" s="5">
        <v>36220</v>
      </c>
      <c r="E96" s="3">
        <v>220996</v>
      </c>
      <c r="F96">
        <f t="shared" si="4"/>
        <v>224181.66666666666</v>
      </c>
      <c r="G96">
        <f>F96/E335</f>
        <v>0.93183639848893263</v>
      </c>
      <c r="H96">
        <f>K29+K30*C95</f>
        <v>218822.82072474633</v>
      </c>
    </row>
    <row r="97" spans="3:8" x14ac:dyDescent="0.2">
      <c r="C97" s="3">
        <v>88</v>
      </c>
      <c r="D97" s="5">
        <v>36251</v>
      </c>
      <c r="E97" s="3">
        <v>230786</v>
      </c>
      <c r="F97">
        <f t="shared" si="4"/>
        <v>229250.66666666666</v>
      </c>
      <c r="G97">
        <f>F97/E336</f>
        <v>1.0059309898975715</v>
      </c>
      <c r="H97">
        <f>K29+K30*C96</f>
        <v>219053.47888197954</v>
      </c>
    </row>
    <row r="98" spans="3:8" x14ac:dyDescent="0.2">
      <c r="C98" s="3">
        <v>89</v>
      </c>
      <c r="D98" s="5">
        <v>36281</v>
      </c>
      <c r="E98" s="3">
        <v>235970</v>
      </c>
      <c r="F98">
        <f t="shared" si="4"/>
        <v>236624</v>
      </c>
      <c r="G98">
        <f>F98/E334</f>
        <v>1.0006589903709928</v>
      </c>
      <c r="H98">
        <f>K30+K31*C97</f>
        <v>230.65815723320372</v>
      </c>
    </row>
    <row r="99" spans="3:8" x14ac:dyDescent="0.2">
      <c r="C99" s="3">
        <v>90</v>
      </c>
      <c r="D99" s="5">
        <v>36312</v>
      </c>
      <c r="E99" s="3">
        <v>243116</v>
      </c>
      <c r="F99">
        <f t="shared" si="4"/>
        <v>240196.33333333334</v>
      </c>
      <c r="G99">
        <f>F99/E335</f>
        <v>0.99840316789321393</v>
      </c>
      <c r="H99">
        <f>K29+K30*C98</f>
        <v>219514.79519644595</v>
      </c>
    </row>
    <row r="100" spans="3:8" x14ac:dyDescent="0.2">
      <c r="C100" s="3">
        <v>91</v>
      </c>
      <c r="D100" s="5">
        <v>36342</v>
      </c>
      <c r="E100" s="3">
        <v>241503</v>
      </c>
      <c r="F100">
        <f t="shared" si="4"/>
        <v>236308.33333333334</v>
      </c>
      <c r="G100">
        <f>F100/E336</f>
        <v>1.0368993867166303</v>
      </c>
      <c r="H100">
        <f>K29+K30*C99</f>
        <v>219745.45335367916</v>
      </c>
    </row>
    <row r="101" spans="3:8" x14ac:dyDescent="0.2">
      <c r="C101" s="3">
        <v>92</v>
      </c>
      <c r="D101" s="5">
        <v>36373</v>
      </c>
      <c r="E101" s="3">
        <v>224306</v>
      </c>
      <c r="F101">
        <f t="shared" si="4"/>
        <v>233146.66666666666</v>
      </c>
      <c r="G101">
        <f>F101/E334</f>
        <v>0.98595369901205732</v>
      </c>
      <c r="H101">
        <f>K29+K30*C100</f>
        <v>219976.11151091236</v>
      </c>
    </row>
    <row r="102" spans="3:8" x14ac:dyDescent="0.2">
      <c r="C102" s="3">
        <v>93</v>
      </c>
      <c r="D102" s="5">
        <v>36404</v>
      </c>
      <c r="E102" s="3">
        <v>233631</v>
      </c>
      <c r="F102">
        <f t="shared" si="4"/>
        <v>226597.66666666666</v>
      </c>
      <c r="G102">
        <f>F102/E335</f>
        <v>0.94187877515703333</v>
      </c>
      <c r="H102">
        <f>K29+K30*C101</f>
        <v>220206.76966814557</v>
      </c>
    </row>
    <row r="103" spans="3:8" x14ac:dyDescent="0.2">
      <c r="C103" s="3">
        <v>94</v>
      </c>
      <c r="D103" s="5">
        <v>36434</v>
      </c>
      <c r="E103" s="3">
        <v>221856</v>
      </c>
      <c r="F103">
        <f t="shared" si="4"/>
        <v>225650.66666666666</v>
      </c>
      <c r="G103">
        <f>F103/E336</f>
        <v>0.99013451865373103</v>
      </c>
      <c r="H103">
        <f>K30+K31*C102</f>
        <v>230.65815723320372</v>
      </c>
    </row>
    <row r="104" spans="3:8" x14ac:dyDescent="0.2">
      <c r="C104" s="3">
        <v>95</v>
      </c>
      <c r="D104" s="5">
        <v>36465</v>
      </c>
      <c r="E104" s="3">
        <v>221465</v>
      </c>
      <c r="F104">
        <f t="shared" si="4"/>
        <v>215587.66666666666</v>
      </c>
      <c r="G104">
        <f>F104/E334</f>
        <v>0.91169846196119075</v>
      </c>
      <c r="H104">
        <f>K29+K30*C103</f>
        <v>220668.08598261196</v>
      </c>
    </row>
    <row r="105" spans="3:8" x14ac:dyDescent="0.2">
      <c r="C105" s="3">
        <v>96</v>
      </c>
      <c r="D105" s="5">
        <v>36495</v>
      </c>
      <c r="E105" s="3">
        <v>203442</v>
      </c>
      <c r="F105">
        <f t="shared" si="4"/>
        <v>208056</v>
      </c>
      <c r="G105">
        <f>F105/E334</f>
        <v>0.87984780453642597</v>
      </c>
      <c r="H105">
        <f>K30+K31*C104</f>
        <v>230.65815723320372</v>
      </c>
    </row>
    <row r="106" spans="3:8" x14ac:dyDescent="0.2">
      <c r="C106" s="3">
        <v>97</v>
      </c>
      <c r="D106" s="5">
        <v>36526</v>
      </c>
      <c r="E106" s="3">
        <v>199261</v>
      </c>
      <c r="F106">
        <f t="shared" si="4"/>
        <v>211731</v>
      </c>
      <c r="G106">
        <f>F106/E334</f>
        <v>0.89538900825884382</v>
      </c>
      <c r="H106">
        <f>K29+K30*C105</f>
        <v>221129.40229707837</v>
      </c>
    </row>
    <row r="107" spans="3:8" x14ac:dyDescent="0.2">
      <c r="C107" s="3">
        <v>98</v>
      </c>
      <c r="D107" s="5">
        <v>36557</v>
      </c>
      <c r="E107" s="3">
        <v>232490</v>
      </c>
      <c r="F107">
        <f t="shared" si="4"/>
        <v>219816.33333333334</v>
      </c>
      <c r="G107">
        <f>F107/E334</f>
        <v>0.92958106608115387</v>
      </c>
      <c r="H107">
        <f>K30+K31*C106</f>
        <v>230.65815723320372</v>
      </c>
    </row>
    <row r="108" spans="3:8" x14ac:dyDescent="0.2">
      <c r="C108" s="3">
        <v>99</v>
      </c>
      <c r="D108" s="5">
        <v>36586</v>
      </c>
      <c r="E108" s="3">
        <v>227698</v>
      </c>
      <c r="F108">
        <f t="shared" si="4"/>
        <v>234229.66666666666</v>
      </c>
      <c r="G108">
        <f>F108/E334</f>
        <v>0.990533596598827</v>
      </c>
      <c r="H108">
        <f>K29+K30*C107</f>
        <v>221590.71861154478</v>
      </c>
    </row>
    <row r="109" spans="3:8" x14ac:dyDescent="0.2">
      <c r="C109" s="3">
        <v>100</v>
      </c>
      <c r="D109" s="5">
        <v>36617</v>
      </c>
      <c r="E109" s="3">
        <v>242501</v>
      </c>
      <c r="F109">
        <f t="shared" si="4"/>
        <v>237720.66666666666</v>
      </c>
      <c r="G109">
        <f>F109/E334</f>
        <v>1.0052966829103809</v>
      </c>
      <c r="H109">
        <f>K30+K31*C108</f>
        <v>230.65815723320372</v>
      </c>
    </row>
    <row r="110" spans="3:8" x14ac:dyDescent="0.2">
      <c r="C110" s="3">
        <v>101</v>
      </c>
      <c r="D110" s="5">
        <v>36647</v>
      </c>
      <c r="E110" s="3">
        <v>242963</v>
      </c>
      <c r="F110">
        <f t="shared" si="4"/>
        <v>243534.66666666666</v>
      </c>
      <c r="G110">
        <f>F110/E334</f>
        <v>1.0298835015340917</v>
      </c>
      <c r="H110">
        <f>K29+K30*C109</f>
        <v>222052.0349260112</v>
      </c>
    </row>
    <row r="111" spans="3:8" x14ac:dyDescent="0.2">
      <c r="C111" s="3">
        <v>102</v>
      </c>
      <c r="D111" s="5">
        <v>36678</v>
      </c>
      <c r="E111" s="3">
        <v>245140</v>
      </c>
      <c r="F111">
        <f t="shared" si="4"/>
        <v>245311.66666666666</v>
      </c>
      <c r="G111">
        <f>F111/E334</f>
        <v>1.0373982550074894</v>
      </c>
      <c r="H111">
        <f>K29+K30*C110</f>
        <v>222282.69308324438</v>
      </c>
    </row>
    <row r="112" spans="3:8" x14ac:dyDescent="0.2">
      <c r="C112" s="3">
        <v>103</v>
      </c>
      <c r="D112" s="5">
        <v>36708</v>
      </c>
      <c r="E112" s="3">
        <v>247832</v>
      </c>
      <c r="F112">
        <f t="shared" si="4"/>
        <v>240290.33333333334</v>
      </c>
      <c r="G112">
        <f>F112/E335</f>
        <v>0.99879388950198933</v>
      </c>
      <c r="H112">
        <f>K29+K30*C111</f>
        <v>222513.35124047758</v>
      </c>
    </row>
    <row r="113" spans="3:8" x14ac:dyDescent="0.2">
      <c r="C113" s="3">
        <v>104</v>
      </c>
      <c r="D113" s="5">
        <v>36739</v>
      </c>
      <c r="E113" s="3">
        <v>227899</v>
      </c>
      <c r="F113">
        <f t="shared" si="4"/>
        <v>237407.33333333334</v>
      </c>
      <c r="G113">
        <f>F113/E336</f>
        <v>1.0417216983546806</v>
      </c>
      <c r="H113">
        <f>K29+K30*C112</f>
        <v>222744.00939771079</v>
      </c>
    </row>
    <row r="114" spans="3:8" x14ac:dyDescent="0.2">
      <c r="C114" s="3">
        <v>105</v>
      </c>
      <c r="D114" s="5">
        <v>36770</v>
      </c>
      <c r="E114" s="3">
        <v>236491</v>
      </c>
      <c r="F114">
        <f t="shared" si="4"/>
        <v>229069.66666666666</v>
      </c>
      <c r="G114">
        <f>F114/E334</f>
        <v>0.96871247790286075</v>
      </c>
      <c r="H114">
        <f>K29+K30*C113</f>
        <v>222974.667554944</v>
      </c>
    </row>
    <row r="115" spans="3:8" x14ac:dyDescent="0.2">
      <c r="C115" s="3">
        <v>106</v>
      </c>
      <c r="D115" s="5">
        <v>36800</v>
      </c>
      <c r="E115" s="3">
        <v>222819</v>
      </c>
      <c r="F115">
        <f t="shared" si="4"/>
        <v>225900</v>
      </c>
      <c r="G115">
        <f>F115/E334</f>
        <v>0.95530827779433725</v>
      </c>
      <c r="H115">
        <f>K29+K30*C114</f>
        <v>223205.3257121772</v>
      </c>
    </row>
    <row r="116" spans="3:8" x14ac:dyDescent="0.2">
      <c r="C116" s="3">
        <v>107</v>
      </c>
      <c r="D116" s="5">
        <v>36831</v>
      </c>
      <c r="E116" s="3">
        <v>218390</v>
      </c>
      <c r="F116">
        <f t="shared" si="4"/>
        <v>216964.66666666666</v>
      </c>
      <c r="G116">
        <f>F116/E334</f>
        <v>0.91752165584575385</v>
      </c>
      <c r="H116">
        <f>K29+K30*C115</f>
        <v>223435.98386941041</v>
      </c>
    </row>
    <row r="117" spans="3:8" x14ac:dyDescent="0.2">
      <c r="C117" s="3">
        <v>108</v>
      </c>
      <c r="D117" s="5">
        <v>36861</v>
      </c>
      <c r="E117" s="3">
        <v>209685</v>
      </c>
      <c r="F117">
        <f t="shared" si="4"/>
        <v>209650.33333333334</v>
      </c>
      <c r="G117">
        <f>F117/E334</f>
        <v>0.88659007913092258</v>
      </c>
      <c r="H117">
        <f>K30+K31*C116</f>
        <v>230.65815723320372</v>
      </c>
    </row>
    <row r="118" spans="3:8" x14ac:dyDescent="0.2">
      <c r="C118" s="3">
        <v>109</v>
      </c>
      <c r="D118" s="5">
        <v>36892</v>
      </c>
      <c r="E118" s="3">
        <v>200876</v>
      </c>
      <c r="F118">
        <f t="shared" si="4"/>
        <v>214382.66666666666</v>
      </c>
      <c r="G118">
        <f>F118/E334</f>
        <v>0.90660263869982649</v>
      </c>
      <c r="H118">
        <f>K29+K30*C117</f>
        <v>223897.30018387683</v>
      </c>
    </row>
    <row r="119" spans="3:8" x14ac:dyDescent="0.2">
      <c r="C119" s="3">
        <v>110</v>
      </c>
      <c r="D119" s="5">
        <v>36923</v>
      </c>
      <c r="E119" s="3">
        <v>232587</v>
      </c>
      <c r="F119">
        <f t="shared" si="4"/>
        <v>221992</v>
      </c>
      <c r="G119">
        <f>F119/E334</f>
        <v>0.93878174061142328</v>
      </c>
      <c r="H119">
        <f>K29+K30*C118</f>
        <v>224127.95834111003</v>
      </c>
    </row>
    <row r="120" spans="3:8" x14ac:dyDescent="0.2">
      <c r="C120" s="3">
        <v>111</v>
      </c>
      <c r="D120" s="5">
        <v>36951</v>
      </c>
      <c r="E120" s="3">
        <v>232513</v>
      </c>
      <c r="F120">
        <f t="shared" si="4"/>
        <v>236819</v>
      </c>
      <c r="G120">
        <f>F120/E334</f>
        <v>1.0014836256705497</v>
      </c>
      <c r="H120">
        <f>K29+K30*C119</f>
        <v>224358.61649834324</v>
      </c>
    </row>
    <row r="121" spans="3:8" x14ac:dyDescent="0.2">
      <c r="C121" s="3">
        <v>112</v>
      </c>
      <c r="D121" s="5">
        <v>36982</v>
      </c>
      <c r="E121" s="3">
        <v>245357</v>
      </c>
      <c r="F121">
        <f t="shared" si="4"/>
        <v>240456</v>
      </c>
      <c r="G121">
        <f>F121/E334</f>
        <v>1.0168641312320281</v>
      </c>
      <c r="H121">
        <f>K30+K31*C120</f>
        <v>230.65815723320372</v>
      </c>
    </row>
    <row r="122" spans="3:8" x14ac:dyDescent="0.2">
      <c r="C122" s="3">
        <v>113</v>
      </c>
      <c r="D122" s="5">
        <v>37012</v>
      </c>
      <c r="E122" s="3">
        <v>243498</v>
      </c>
      <c r="F122">
        <f t="shared" si="4"/>
        <v>246406</v>
      </c>
      <c r="G122">
        <f>F122/E334</f>
        <v>1.0420260801159429</v>
      </c>
      <c r="H122">
        <f>K29+K30*C121</f>
        <v>224819.93281280962</v>
      </c>
    </row>
    <row r="123" spans="3:8" x14ac:dyDescent="0.2">
      <c r="C123" s="3">
        <v>114</v>
      </c>
      <c r="D123" s="5">
        <v>37043</v>
      </c>
      <c r="E123" s="3">
        <v>250363</v>
      </c>
      <c r="F123">
        <f t="shared" si="4"/>
        <v>249045</v>
      </c>
      <c r="G123">
        <f>F123/E335</f>
        <v>1.0351836495476565</v>
      </c>
      <c r="H123">
        <f>K30+K31*C122</f>
        <v>230.65815723320372</v>
      </c>
    </row>
    <row r="124" spans="3:8" x14ac:dyDescent="0.2">
      <c r="C124" s="3">
        <v>115</v>
      </c>
      <c r="D124" s="5">
        <v>37073</v>
      </c>
      <c r="E124" s="3">
        <v>253274</v>
      </c>
      <c r="F124">
        <f t="shared" si="4"/>
        <v>243316.33333333334</v>
      </c>
      <c r="G124">
        <f>F124/E336</f>
        <v>1.0676498507379732</v>
      </c>
      <c r="H124">
        <f>K29+K30*C123</f>
        <v>225281.24912727604</v>
      </c>
    </row>
    <row r="125" spans="3:8" x14ac:dyDescent="0.2">
      <c r="C125" s="3">
        <v>116</v>
      </c>
      <c r="D125" s="5">
        <v>37104</v>
      </c>
      <c r="E125" s="3">
        <v>226312</v>
      </c>
      <c r="F125">
        <f t="shared" si="4"/>
        <v>240212</v>
      </c>
      <c r="G125">
        <f>F125/E334</f>
        <v>1.015832279882839</v>
      </c>
      <c r="H125">
        <f t="shared" ref="H125" si="5">K30+K31*C124</f>
        <v>230.65815723320372</v>
      </c>
    </row>
    <row r="126" spans="3:8" x14ac:dyDescent="0.2">
      <c r="C126" s="3">
        <v>117</v>
      </c>
      <c r="D126" s="5">
        <v>37135</v>
      </c>
      <c r="E126" s="3">
        <v>241050</v>
      </c>
      <c r="F126">
        <f t="shared" si="4"/>
        <v>232624.33333333334</v>
      </c>
      <c r="G126">
        <f>F126/E335</f>
        <v>0.96692929532249428</v>
      </c>
      <c r="H126">
        <f>K29+K30*C125</f>
        <v>225742.56544174245</v>
      </c>
    </row>
    <row r="127" spans="3:8" x14ac:dyDescent="0.2">
      <c r="C127" s="3">
        <v>118</v>
      </c>
      <c r="D127" s="5">
        <v>37165</v>
      </c>
      <c r="E127" s="3">
        <v>230511</v>
      </c>
      <c r="F127">
        <f t="shared" si="4"/>
        <v>233715</v>
      </c>
      <c r="G127">
        <f>F127/E336</f>
        <v>1.0255200768761601</v>
      </c>
      <c r="H127">
        <f>K29+K30*C126</f>
        <v>225973.22359897566</v>
      </c>
    </row>
    <row r="128" spans="3:8" x14ac:dyDescent="0.2">
      <c r="C128" s="3">
        <v>119</v>
      </c>
      <c r="D128" s="5">
        <v>37196</v>
      </c>
      <c r="E128" s="3">
        <v>229584</v>
      </c>
      <c r="F128">
        <f t="shared" si="4"/>
        <v>225103.33333333334</v>
      </c>
      <c r="G128">
        <f>F128/E334</f>
        <v>0.95193925494657505</v>
      </c>
      <c r="H128">
        <f>K29+K30*C127</f>
        <v>226203.88175620887</v>
      </c>
    </row>
    <row r="129" spans="3:8" x14ac:dyDescent="0.2">
      <c r="C129" s="3">
        <v>120</v>
      </c>
      <c r="D129" s="5">
        <v>37226</v>
      </c>
      <c r="E129" s="3">
        <v>215215</v>
      </c>
      <c r="F129">
        <f t="shared" si="4"/>
        <v>217678.66666666666</v>
      </c>
      <c r="G129">
        <f>F129/E335</f>
        <v>0.90480594506481893</v>
      </c>
      <c r="H129">
        <f>K29+K30*C128</f>
        <v>226434.53991344204</v>
      </c>
    </row>
    <row r="130" spans="3:8" x14ac:dyDescent="0.2">
      <c r="C130" s="3">
        <v>121</v>
      </c>
      <c r="D130" s="5">
        <v>37257</v>
      </c>
      <c r="E130" s="3">
        <v>208237</v>
      </c>
      <c r="F130">
        <f t="shared" si="4"/>
        <v>219840.66666666666</v>
      </c>
      <c r="G130">
        <f>F130/E336</f>
        <v>0.96464076922964404</v>
      </c>
      <c r="H130">
        <f>K29+K30*C129</f>
        <v>226665.19807067525</v>
      </c>
    </row>
    <row r="131" spans="3:8" x14ac:dyDescent="0.2">
      <c r="C131" s="3">
        <v>122</v>
      </c>
      <c r="D131" s="5">
        <v>37288</v>
      </c>
      <c r="E131" s="3">
        <v>236070</v>
      </c>
      <c r="F131">
        <f t="shared" si="4"/>
        <v>227177.66666666666</v>
      </c>
      <c r="G131">
        <f>F131/E334</f>
        <v>0.96071140104767305</v>
      </c>
      <c r="H131">
        <f>K29+K30*C130</f>
        <v>226895.85622790846</v>
      </c>
    </row>
    <row r="132" spans="3:8" x14ac:dyDescent="0.2">
      <c r="C132" s="3">
        <v>123</v>
      </c>
      <c r="D132" s="5">
        <v>37316</v>
      </c>
      <c r="E132" s="3">
        <v>237226</v>
      </c>
      <c r="F132">
        <f t="shared" si="4"/>
        <v>241680.66666666666</v>
      </c>
      <c r="G132">
        <f>F132/E335</f>
        <v>1.0045729669140544</v>
      </c>
      <c r="H132">
        <f>K29+K30*C131</f>
        <v>227126.51438514167</v>
      </c>
    </row>
    <row r="133" spans="3:8" x14ac:dyDescent="0.2">
      <c r="C133" s="3">
        <v>124</v>
      </c>
      <c r="D133" s="5">
        <v>37347</v>
      </c>
      <c r="E133" s="3">
        <v>251746</v>
      </c>
      <c r="F133">
        <f t="shared" si="4"/>
        <v>245613.33333333334</v>
      </c>
      <c r="G133">
        <f>F133/E334</f>
        <v>1.038673972864069</v>
      </c>
      <c r="H133">
        <f>K30+K31*C132</f>
        <v>230.65815723320372</v>
      </c>
    </row>
    <row r="134" spans="3:8" x14ac:dyDescent="0.2">
      <c r="C134" s="3">
        <v>125</v>
      </c>
      <c r="D134" s="5">
        <v>37377</v>
      </c>
      <c r="E134" s="3">
        <v>247868</v>
      </c>
      <c r="F134">
        <f t="shared" si="4"/>
        <v>252002</v>
      </c>
      <c r="G134">
        <f>F134/E335</f>
        <v>1.0474747537726457</v>
      </c>
      <c r="H134">
        <f>K29+K30*C133</f>
        <v>227587.83069960808</v>
      </c>
    </row>
    <row r="135" spans="3:8" x14ac:dyDescent="0.2">
      <c r="C135" s="3">
        <v>126</v>
      </c>
      <c r="D135" s="5">
        <v>37408</v>
      </c>
      <c r="E135" s="3">
        <v>256392</v>
      </c>
      <c r="F135">
        <f t="shared" si="4"/>
        <v>254308.66666666666</v>
      </c>
      <c r="G135">
        <f>F135/E336</f>
        <v>1.1158832055720589</v>
      </c>
      <c r="H135">
        <f>K30+K31*C134</f>
        <v>230.65815723320372</v>
      </c>
    </row>
    <row r="136" spans="3:8" x14ac:dyDescent="0.2">
      <c r="C136" s="3">
        <v>127</v>
      </c>
      <c r="D136" s="5">
        <v>37438</v>
      </c>
      <c r="E136" s="3">
        <v>258666</v>
      </c>
      <c r="F136">
        <f t="shared" si="4"/>
        <v>249561</v>
      </c>
      <c r="G136">
        <f>F136/E334</f>
        <v>1.0553682563728757</v>
      </c>
      <c r="H136">
        <f>K29+K30*C136</f>
        <v>228279.8051713077</v>
      </c>
    </row>
    <row r="137" spans="3:8" x14ac:dyDescent="0.2">
      <c r="C137" s="3">
        <v>128</v>
      </c>
      <c r="D137" s="5">
        <v>37469</v>
      </c>
      <c r="E137" s="3">
        <v>233625</v>
      </c>
      <c r="F137">
        <f t="shared" si="4"/>
        <v>245949</v>
      </c>
      <c r="G137">
        <f>F137/E334</f>
        <v>1.0400934732856992</v>
      </c>
      <c r="H137">
        <f>K30+K31*C137</f>
        <v>230.65815723320372</v>
      </c>
    </row>
    <row r="138" spans="3:8" x14ac:dyDescent="0.2">
      <c r="C138" s="3">
        <v>129</v>
      </c>
      <c r="D138" s="5">
        <v>37500</v>
      </c>
      <c r="E138" s="3">
        <v>245556</v>
      </c>
      <c r="F138">
        <f t="shared" si="4"/>
        <v>236609.66666666666</v>
      </c>
      <c r="G138">
        <f>F138/E335</f>
        <v>0.98349478310447713</v>
      </c>
      <c r="H138">
        <f>K29+K30*C137</f>
        <v>228510.46332854091</v>
      </c>
    </row>
    <row r="139" spans="3:8" x14ac:dyDescent="0.2">
      <c r="C139" s="3">
        <v>130</v>
      </c>
      <c r="D139" s="5">
        <v>37530</v>
      </c>
      <c r="E139" s="3">
        <v>230648</v>
      </c>
      <c r="F139">
        <f t="shared" ref="F139:F202" si="6">AVERAGE(E138:E140)</f>
        <v>236821.33333333334</v>
      </c>
      <c r="G139">
        <f>F139/E336</f>
        <v>1.0391503838688776</v>
      </c>
      <c r="H139">
        <f>K30+K31*C138</f>
        <v>230.65815723320372</v>
      </c>
    </row>
    <row r="140" spans="3:8" x14ac:dyDescent="0.2">
      <c r="C140" s="3">
        <v>131</v>
      </c>
      <c r="D140" s="5">
        <v>37561</v>
      </c>
      <c r="E140" s="3">
        <v>234260</v>
      </c>
      <c r="F140">
        <f t="shared" si="6"/>
        <v>227814</v>
      </c>
      <c r="G140">
        <f>F140/E334</f>
        <v>0.96340239042691078</v>
      </c>
      <c r="H140">
        <f>K29+K30*C139</f>
        <v>228971.77964300729</v>
      </c>
    </row>
    <row r="141" spans="3:8" x14ac:dyDescent="0.2">
      <c r="C141" s="3">
        <v>132</v>
      </c>
      <c r="D141" s="5">
        <v>37591</v>
      </c>
      <c r="E141" s="3">
        <v>218534</v>
      </c>
      <c r="F141">
        <f t="shared" si="6"/>
        <v>218823.66666666666</v>
      </c>
      <c r="G141">
        <f>F141/E335</f>
        <v>0.90956526678873251</v>
      </c>
      <c r="H141">
        <f>K30+K31*C140</f>
        <v>230.65815723320372</v>
      </c>
    </row>
    <row r="142" spans="3:8" x14ac:dyDescent="0.2">
      <c r="C142" s="3">
        <v>133</v>
      </c>
      <c r="D142" s="5">
        <v>37622</v>
      </c>
      <c r="E142" s="3">
        <v>203677</v>
      </c>
      <c r="F142">
        <f t="shared" si="6"/>
        <v>219630</v>
      </c>
      <c r="G142">
        <f>F142/E334</f>
        <v>0.928793081239355</v>
      </c>
      <c r="H142">
        <f>K29+K30*C141</f>
        <v>229433.09595747371</v>
      </c>
    </row>
    <row r="143" spans="3:8" x14ac:dyDescent="0.2">
      <c r="C143" s="3">
        <v>134</v>
      </c>
      <c r="D143" s="5">
        <v>37653</v>
      </c>
      <c r="E143" s="3">
        <v>236679</v>
      </c>
      <c r="F143">
        <f t="shared" si="6"/>
        <v>226590.33333333334</v>
      </c>
      <c r="G143">
        <f>F143/E334</f>
        <v>0.95822762771806769</v>
      </c>
      <c r="H143">
        <f>K30+K31*C142</f>
        <v>230.65815723320372</v>
      </c>
    </row>
    <row r="144" spans="3:8" x14ac:dyDescent="0.2">
      <c r="C144" s="3">
        <v>135</v>
      </c>
      <c r="D144" s="5">
        <v>37681</v>
      </c>
      <c r="E144" s="3">
        <v>239415</v>
      </c>
      <c r="F144">
        <f t="shared" si="6"/>
        <v>243112.66666666666</v>
      </c>
      <c r="G144">
        <f>F144/E334</f>
        <v>1.0280989061678711</v>
      </c>
      <c r="H144">
        <f>K29+K30*C143</f>
        <v>229894.41227194012</v>
      </c>
    </row>
    <row r="145" spans="3:8" x14ac:dyDescent="0.2">
      <c r="C145" s="3">
        <v>136</v>
      </c>
      <c r="D145" s="5">
        <v>37712</v>
      </c>
      <c r="E145" s="3">
        <v>253244</v>
      </c>
      <c r="F145">
        <f t="shared" si="6"/>
        <v>248268</v>
      </c>
      <c r="G145">
        <f>F145/E334</f>
        <v>1.0499002900019678</v>
      </c>
      <c r="H145">
        <f>K30+K31*C144</f>
        <v>230.65815723320372</v>
      </c>
    </row>
    <row r="146" spans="3:8" x14ac:dyDescent="0.2">
      <c r="C146" s="3">
        <v>137</v>
      </c>
      <c r="D146" s="5">
        <v>37742</v>
      </c>
      <c r="E146" s="3">
        <v>252145</v>
      </c>
      <c r="F146">
        <f t="shared" si="6"/>
        <v>255831.33333333334</v>
      </c>
      <c r="G146">
        <f>F146/E334</f>
        <v>1.0818848625608486</v>
      </c>
      <c r="H146">
        <f>K29+K30*C145</f>
        <v>230355.72858640653</v>
      </c>
    </row>
    <row r="147" spans="3:8" x14ac:dyDescent="0.2">
      <c r="C147" s="3">
        <v>138</v>
      </c>
      <c r="D147" s="5">
        <v>37773</v>
      </c>
      <c r="E147" s="3">
        <v>262105</v>
      </c>
      <c r="F147">
        <f t="shared" si="6"/>
        <v>258312.33333333334</v>
      </c>
      <c r="G147">
        <f>F147/E334</f>
        <v>1.0923767609105952</v>
      </c>
      <c r="H147">
        <f>K30+K31*C146</f>
        <v>230.65815723320372</v>
      </c>
    </row>
    <row r="148" spans="3:8" x14ac:dyDescent="0.2">
      <c r="C148" s="3">
        <v>139</v>
      </c>
      <c r="D148" s="5">
        <v>37803</v>
      </c>
      <c r="E148" s="3">
        <v>260687</v>
      </c>
      <c r="F148">
        <f t="shared" si="6"/>
        <v>253414.33333333334</v>
      </c>
      <c r="G148">
        <f>F148/E334</f>
        <v>1.0716636137453157</v>
      </c>
      <c r="H148">
        <f>K29+K30*C147</f>
        <v>230817.04490087292</v>
      </c>
    </row>
    <row r="149" spans="3:8" x14ac:dyDescent="0.2">
      <c r="C149" s="3">
        <v>140</v>
      </c>
      <c r="D149" s="5">
        <v>37834</v>
      </c>
      <c r="E149" s="3">
        <v>237451</v>
      </c>
      <c r="F149">
        <f t="shared" si="6"/>
        <v>250728.66666666666</v>
      </c>
      <c r="G149">
        <f>F149/E334</f>
        <v>1.0603062007392818</v>
      </c>
      <c r="H149">
        <f>K30+K31*C148</f>
        <v>230.65815723320372</v>
      </c>
    </row>
    <row r="150" spans="3:8" x14ac:dyDescent="0.2">
      <c r="C150" s="3">
        <v>141</v>
      </c>
      <c r="D150" s="5">
        <v>37865</v>
      </c>
      <c r="E150" s="3">
        <v>254048</v>
      </c>
      <c r="F150">
        <f t="shared" si="6"/>
        <v>241732.33333333334</v>
      </c>
      <c r="G150">
        <f>F150/E334</f>
        <v>1.0222616159534013</v>
      </c>
      <c r="H150">
        <f>K29+K30*C149</f>
        <v>231278.36121533933</v>
      </c>
    </row>
    <row r="151" spans="3:8" x14ac:dyDescent="0.2">
      <c r="C151" s="3">
        <v>142</v>
      </c>
      <c r="D151" s="5">
        <v>37895</v>
      </c>
      <c r="E151" s="3">
        <v>233698</v>
      </c>
      <c r="F151">
        <f t="shared" si="6"/>
        <v>242094.66666666666</v>
      </c>
      <c r="G151">
        <f>F151/E334</f>
        <v>1.0237938870142873</v>
      </c>
      <c r="H151">
        <f>K30+K31*C150</f>
        <v>230.65815723320372</v>
      </c>
    </row>
    <row r="152" spans="3:8" x14ac:dyDescent="0.2">
      <c r="C152" s="3">
        <v>143</v>
      </c>
      <c r="D152" s="5">
        <v>37926</v>
      </c>
      <c r="E152" s="3">
        <v>238538</v>
      </c>
      <c r="F152">
        <f t="shared" si="6"/>
        <v>231562</v>
      </c>
      <c r="G152">
        <f>F152/E334</f>
        <v>0.97925230377429096</v>
      </c>
      <c r="H152">
        <f>K29+K30*C151</f>
        <v>231739.67752980575</v>
      </c>
    </row>
    <row r="153" spans="3:8" x14ac:dyDescent="0.2">
      <c r="C153" s="3">
        <v>144</v>
      </c>
      <c r="D153" s="5">
        <v>37956</v>
      </c>
      <c r="E153" s="3">
        <v>222450</v>
      </c>
      <c r="F153">
        <f t="shared" si="6"/>
        <v>224899</v>
      </c>
      <c r="G153">
        <f>F153/E334</f>
        <v>0.95107514992327868</v>
      </c>
      <c r="H153">
        <f>K30+K31*C152</f>
        <v>230.65815723320372</v>
      </c>
    </row>
    <row r="154" spans="3:8" x14ac:dyDescent="0.2">
      <c r="C154" s="3">
        <v>145</v>
      </c>
      <c r="D154" s="5">
        <v>37987</v>
      </c>
      <c r="E154" s="3">
        <v>213709</v>
      </c>
      <c r="F154">
        <f t="shared" si="6"/>
        <v>229187.33333333334</v>
      </c>
      <c r="G154">
        <f>F154/E334</f>
        <v>0.96921007834857631</v>
      </c>
      <c r="H154">
        <f>K29+K30*C153</f>
        <v>232200.99384427216</v>
      </c>
    </row>
    <row r="155" spans="3:8" x14ac:dyDescent="0.2">
      <c r="C155" s="3">
        <v>146</v>
      </c>
      <c r="D155" s="5">
        <v>38018</v>
      </c>
      <c r="E155" s="3">
        <v>251403</v>
      </c>
      <c r="F155">
        <f t="shared" si="6"/>
        <v>238693.33333333334</v>
      </c>
      <c r="G155">
        <f>F155/E335</f>
        <v>0.99215577876566619</v>
      </c>
      <c r="H155">
        <f>K30+K31*C154</f>
        <v>230.65815723320372</v>
      </c>
    </row>
    <row r="156" spans="3:8" x14ac:dyDescent="0.2">
      <c r="C156" s="3">
        <v>147</v>
      </c>
      <c r="D156" s="5">
        <v>38047</v>
      </c>
      <c r="E156" s="3">
        <v>250968</v>
      </c>
      <c r="F156">
        <f t="shared" si="6"/>
        <v>253202</v>
      </c>
      <c r="G156">
        <f>F156/E336</f>
        <v>1.1110272533008043</v>
      </c>
      <c r="H156">
        <f>K29+K30*C155</f>
        <v>232662.31015873858</v>
      </c>
    </row>
    <row r="157" spans="3:8" x14ac:dyDescent="0.2">
      <c r="C157" s="3">
        <v>148</v>
      </c>
      <c r="D157" s="5">
        <v>38078</v>
      </c>
      <c r="E157" s="3">
        <v>257235</v>
      </c>
      <c r="F157">
        <f t="shared" si="6"/>
        <v>255195.33333333334</v>
      </c>
      <c r="G157">
        <f>F157/E334</f>
        <v>1.0791952828146016</v>
      </c>
      <c r="H157">
        <f>K30+K31*C156</f>
        <v>230.65815723320372</v>
      </c>
    </row>
    <row r="158" spans="3:8" x14ac:dyDescent="0.2">
      <c r="C158" s="3">
        <v>149</v>
      </c>
      <c r="D158" s="5">
        <v>38108</v>
      </c>
      <c r="E158" s="3">
        <v>257383</v>
      </c>
      <c r="F158">
        <f t="shared" si="6"/>
        <v>260195.66666666666</v>
      </c>
      <c r="G158">
        <f>F158/E335</f>
        <v>1.0815326540042383</v>
      </c>
      <c r="H158">
        <f>K29+K30*C157</f>
        <v>233123.62647320496</v>
      </c>
    </row>
    <row r="159" spans="3:8" x14ac:dyDescent="0.2">
      <c r="C159" s="3">
        <v>150</v>
      </c>
      <c r="D159" s="5">
        <v>38139</v>
      </c>
      <c r="E159" s="3">
        <v>265969</v>
      </c>
      <c r="F159">
        <f t="shared" si="6"/>
        <v>262062.66666666666</v>
      </c>
      <c r="G159">
        <f>F159/E336</f>
        <v>1.1499070494678199</v>
      </c>
      <c r="H159">
        <f>K30+K31*C158</f>
        <v>230.65815723320372</v>
      </c>
    </row>
    <row r="160" spans="3:8" x14ac:dyDescent="0.2">
      <c r="C160" s="3">
        <v>151</v>
      </c>
      <c r="D160" s="5">
        <v>38169</v>
      </c>
      <c r="E160" s="3">
        <v>262836</v>
      </c>
      <c r="F160">
        <f t="shared" si="6"/>
        <v>257440</v>
      </c>
      <c r="G160">
        <f>F160/E334</f>
        <v>1.088687751373945</v>
      </c>
      <c r="H160">
        <f>K29+K30*C159</f>
        <v>233584.94278767137</v>
      </c>
    </row>
    <row r="161" spans="3:8" x14ac:dyDescent="0.2">
      <c r="C161" s="3">
        <v>152</v>
      </c>
      <c r="D161" s="5">
        <v>38200</v>
      </c>
      <c r="E161" s="3">
        <v>243515</v>
      </c>
      <c r="F161">
        <f t="shared" si="6"/>
        <v>253615.66666666666</v>
      </c>
      <c r="G161">
        <f>F161/E334</f>
        <v>1.0725150320716956</v>
      </c>
      <c r="H161">
        <f>K30+K31*C160</f>
        <v>230.65815723320372</v>
      </c>
    </row>
    <row r="162" spans="3:8" x14ac:dyDescent="0.2">
      <c r="C162" s="3">
        <v>153</v>
      </c>
      <c r="D162" s="5">
        <v>38231</v>
      </c>
      <c r="E162" s="3">
        <v>254496</v>
      </c>
      <c r="F162">
        <f t="shared" si="6"/>
        <v>245935.66666666666</v>
      </c>
      <c r="G162">
        <f>F162/E335</f>
        <v>1.0222593546304319</v>
      </c>
      <c r="H162">
        <f>K129+K30*C161</f>
        <v>35060.039899446965</v>
      </c>
    </row>
    <row r="163" spans="3:8" x14ac:dyDescent="0.2">
      <c r="C163" s="3">
        <v>154</v>
      </c>
      <c r="D163" s="5">
        <v>38261</v>
      </c>
      <c r="E163" s="3">
        <v>239796</v>
      </c>
      <c r="F163">
        <f t="shared" si="6"/>
        <v>246440.33333333334</v>
      </c>
      <c r="G163">
        <f>F163/E334</f>
        <v>1.0421712723139844</v>
      </c>
      <c r="H163">
        <f>K29+K30*C162</f>
        <v>234276.917259371</v>
      </c>
    </row>
    <row r="164" spans="3:8" x14ac:dyDescent="0.2">
      <c r="C164" s="3">
        <v>155</v>
      </c>
      <c r="D164" s="5">
        <v>38292</v>
      </c>
      <c r="E164" s="3">
        <v>245029</v>
      </c>
      <c r="F164">
        <f t="shared" si="6"/>
        <v>236299</v>
      </c>
      <c r="G164">
        <f>F164/E334</f>
        <v>0.99928459820506466</v>
      </c>
      <c r="H164">
        <f>K29+K30*C163</f>
        <v>234507.57541660417</v>
      </c>
    </row>
    <row r="165" spans="3:8" x14ac:dyDescent="0.2">
      <c r="C165" s="3">
        <v>156</v>
      </c>
      <c r="D165" s="5">
        <v>38322</v>
      </c>
      <c r="E165" s="3">
        <v>224072</v>
      </c>
      <c r="F165">
        <f t="shared" si="6"/>
        <v>229690.33333333334</v>
      </c>
      <c r="G165">
        <f>F165/E334</f>
        <v>0.97133721453153576</v>
      </c>
      <c r="H165">
        <f>K30+K31*C164</f>
        <v>230.65815723320372</v>
      </c>
    </row>
    <row r="166" spans="3:8" x14ac:dyDescent="0.2">
      <c r="C166" s="3">
        <v>157</v>
      </c>
      <c r="D166" s="5">
        <v>38353</v>
      </c>
      <c r="E166" s="3">
        <v>219970</v>
      </c>
      <c r="F166">
        <f t="shared" si="6"/>
        <v>232408</v>
      </c>
      <c r="G166">
        <f>F166/E334</f>
        <v>0.98282995230467618</v>
      </c>
      <c r="H166">
        <f>K29+K30*C165</f>
        <v>234968.89173107059</v>
      </c>
    </row>
    <row r="167" spans="3:8" x14ac:dyDescent="0.2">
      <c r="C167" s="3">
        <v>158</v>
      </c>
      <c r="D167" s="5">
        <v>38384</v>
      </c>
      <c r="E167" s="3">
        <v>253182</v>
      </c>
      <c r="F167">
        <f t="shared" si="6"/>
        <v>241337.33333333334</v>
      </c>
      <c r="G167">
        <f>F167/E334</f>
        <v>1.0205912008594271</v>
      </c>
      <c r="H167">
        <f>K30+K31*C166</f>
        <v>230.65815723320372</v>
      </c>
    </row>
    <row r="168" spans="3:8" x14ac:dyDescent="0.2">
      <c r="C168" s="3">
        <v>159</v>
      </c>
      <c r="D168" s="5">
        <v>38412</v>
      </c>
      <c r="E168" s="3">
        <v>250860</v>
      </c>
      <c r="F168">
        <f t="shared" si="6"/>
        <v>255573.33333333334</v>
      </c>
      <c r="G168">
        <f>F168/E335</f>
        <v>1.062319403830873</v>
      </c>
      <c r="H168">
        <f>K29+K30*C167</f>
        <v>235430.208045537</v>
      </c>
    </row>
    <row r="169" spans="3:8" x14ac:dyDescent="0.2">
      <c r="C169" s="3">
        <v>160</v>
      </c>
      <c r="D169" s="5">
        <v>38443</v>
      </c>
      <c r="E169" s="3">
        <v>262678</v>
      </c>
      <c r="F169">
        <f t="shared" si="6"/>
        <v>259118</v>
      </c>
      <c r="G169">
        <f>F169/E336</f>
        <v>1.1369861210448489</v>
      </c>
      <c r="H169">
        <f>K30+K31*C168</f>
        <v>230.65815723320372</v>
      </c>
    </row>
    <row r="170" spans="3:8" x14ac:dyDescent="0.2">
      <c r="C170" s="3">
        <v>161</v>
      </c>
      <c r="D170" s="5">
        <v>38473</v>
      </c>
      <c r="E170" s="3">
        <v>263816</v>
      </c>
      <c r="F170">
        <f t="shared" si="6"/>
        <v>264506.33333333331</v>
      </c>
      <c r="G170">
        <f>F170/E334</f>
        <v>1.1185705611436989</v>
      </c>
      <c r="H170">
        <f>K29+K30*C169</f>
        <v>235891.52436000342</v>
      </c>
    </row>
    <row r="171" spans="3:8" x14ac:dyDescent="0.2">
      <c r="C171" s="3">
        <v>162</v>
      </c>
      <c r="D171" s="5">
        <v>38504</v>
      </c>
      <c r="E171" s="3">
        <v>267025</v>
      </c>
      <c r="F171">
        <f t="shared" si="6"/>
        <v>265388</v>
      </c>
      <c r="G171">
        <f>F171/E335</f>
        <v>1.1031151735074123</v>
      </c>
      <c r="H171">
        <f>K30+K31*C170</f>
        <v>230.65815723320372</v>
      </c>
    </row>
    <row r="172" spans="3:8" x14ac:dyDescent="0.2">
      <c r="C172" s="3">
        <v>163</v>
      </c>
      <c r="D172" s="5">
        <v>38534</v>
      </c>
      <c r="E172" s="3">
        <v>265323</v>
      </c>
      <c r="F172">
        <f t="shared" si="6"/>
        <v>258196</v>
      </c>
      <c r="G172">
        <f>F172/E336</f>
        <v>1.1329404692429541</v>
      </c>
      <c r="H172">
        <f>K29+K30*C171</f>
        <v>236352.84067446983</v>
      </c>
    </row>
    <row r="173" spans="3:8" x14ac:dyDescent="0.2">
      <c r="C173" s="3">
        <v>164</v>
      </c>
      <c r="D173" s="5">
        <v>38565</v>
      </c>
      <c r="E173" s="3">
        <v>242240</v>
      </c>
      <c r="F173">
        <f t="shared" si="6"/>
        <v>252994</v>
      </c>
      <c r="G173">
        <f>F173/E334</f>
        <v>1.0698860665440486</v>
      </c>
      <c r="H173">
        <f>K30+K31*C172</f>
        <v>230.65815723320372</v>
      </c>
    </row>
    <row r="174" spans="3:8" x14ac:dyDescent="0.2">
      <c r="C174" s="3">
        <v>165</v>
      </c>
      <c r="D174" s="5">
        <v>38596</v>
      </c>
      <c r="E174" s="3">
        <v>251419</v>
      </c>
      <c r="F174">
        <f t="shared" si="6"/>
        <v>245571.66666666666</v>
      </c>
      <c r="G174">
        <f>F174/E335</f>
        <v>1.0207463475496421</v>
      </c>
      <c r="H174">
        <f>K29+K30*C173</f>
        <v>236814.15698893624</v>
      </c>
    </row>
    <row r="175" spans="3:8" x14ac:dyDescent="0.2">
      <c r="C175" s="3">
        <v>166</v>
      </c>
      <c r="D175" s="5">
        <v>38626</v>
      </c>
      <c r="E175" s="3">
        <v>243056</v>
      </c>
      <c r="F175">
        <f t="shared" si="6"/>
        <v>246754</v>
      </c>
      <c r="G175">
        <f>F175/E334</f>
        <v>1.0434977369582288</v>
      </c>
      <c r="H175">
        <f>K30+K31*C174</f>
        <v>230.65815723320372</v>
      </c>
    </row>
    <row r="176" spans="3:8" x14ac:dyDescent="0.2">
      <c r="C176" s="3">
        <v>167</v>
      </c>
      <c r="D176" s="5">
        <v>38657</v>
      </c>
      <c r="E176" s="3">
        <v>245787</v>
      </c>
      <c r="F176">
        <f t="shared" si="6"/>
        <v>240708.33333333334</v>
      </c>
      <c r="G176">
        <f>F176/E335</f>
        <v>1.0005313536771823</v>
      </c>
      <c r="H176">
        <f>K29+K30*C175</f>
        <v>237275.47330340263</v>
      </c>
    </row>
    <row r="177" spans="3:8" x14ac:dyDescent="0.2">
      <c r="C177" s="3">
        <v>168</v>
      </c>
      <c r="D177" s="5">
        <v>38687</v>
      </c>
      <c r="E177" s="3">
        <v>233282</v>
      </c>
      <c r="F177">
        <f t="shared" si="6"/>
        <v>233260</v>
      </c>
      <c r="G177">
        <f>F177/E336</f>
        <v>1.0235235784272858</v>
      </c>
      <c r="H177">
        <f>K30+K31*C176</f>
        <v>230.65815723320372</v>
      </c>
    </row>
    <row r="178" spans="3:8" x14ac:dyDescent="0.2">
      <c r="C178" s="3">
        <v>169</v>
      </c>
      <c r="D178" s="5">
        <v>38718</v>
      </c>
      <c r="E178" s="3">
        <v>220711</v>
      </c>
      <c r="F178">
        <f t="shared" si="6"/>
        <v>236872</v>
      </c>
      <c r="G178">
        <f>F178/E334</f>
        <v>1.0017077573160702</v>
      </c>
      <c r="H178">
        <f>K29+K30*C177</f>
        <v>237736.78961786904</v>
      </c>
    </row>
    <row r="179" spans="3:8" x14ac:dyDescent="0.2">
      <c r="C179" s="3">
        <v>170</v>
      </c>
      <c r="D179" s="5">
        <v>38749</v>
      </c>
      <c r="E179" s="3">
        <v>256623</v>
      </c>
      <c r="F179">
        <f t="shared" si="6"/>
        <v>242659.33333333334</v>
      </c>
      <c r="G179">
        <f>F179/E335</f>
        <v>1.0086409053657024</v>
      </c>
      <c r="H179">
        <f>K29+K30*C178</f>
        <v>237967.44777510225</v>
      </c>
    </row>
    <row r="180" spans="3:8" x14ac:dyDescent="0.2">
      <c r="C180" s="3">
        <v>171</v>
      </c>
      <c r="D180" s="5">
        <v>38777</v>
      </c>
      <c r="E180" s="3">
        <v>250644</v>
      </c>
      <c r="F180">
        <f t="shared" si="6"/>
        <v>256879</v>
      </c>
      <c r="G180">
        <f>F180/E336</f>
        <v>1.1271615935129158</v>
      </c>
      <c r="H180">
        <f>K30+K31*C179</f>
        <v>230.65815723320372</v>
      </c>
    </row>
    <row r="181" spans="3:8" x14ac:dyDescent="0.2">
      <c r="C181" s="3">
        <v>172</v>
      </c>
      <c r="D181" s="5">
        <v>38808</v>
      </c>
      <c r="E181" s="3">
        <v>263370</v>
      </c>
      <c r="F181">
        <f t="shared" si="6"/>
        <v>259265.33333333334</v>
      </c>
      <c r="G181">
        <f>F181/E334</f>
        <v>1.0964069016309936</v>
      </c>
      <c r="H181">
        <f>K29+K30*C180</f>
        <v>238428.76408956866</v>
      </c>
    </row>
    <row r="182" spans="3:8" x14ac:dyDescent="0.2">
      <c r="C182" s="3">
        <v>173</v>
      </c>
      <c r="D182" s="5">
        <v>38838</v>
      </c>
      <c r="E182" s="3">
        <v>263782</v>
      </c>
      <c r="F182">
        <f t="shared" si="6"/>
        <v>263524.33333333331</v>
      </c>
      <c r="G182">
        <f>F182/E335</f>
        <v>1.0953686326752721</v>
      </c>
      <c r="H182">
        <f>K29+K30*C181</f>
        <v>238659.42224680184</v>
      </c>
    </row>
    <row r="183" spans="3:8" x14ac:dyDescent="0.2">
      <c r="C183" s="3">
        <v>174</v>
      </c>
      <c r="D183" s="5">
        <v>38869</v>
      </c>
      <c r="E183" s="3">
        <v>263421</v>
      </c>
      <c r="F183">
        <f t="shared" si="6"/>
        <v>264136.33333333331</v>
      </c>
      <c r="G183">
        <f>F183/E336</f>
        <v>1.1590061094315172</v>
      </c>
      <c r="H183">
        <f>K30+K31*C182</f>
        <v>230.65815723320372</v>
      </c>
    </row>
    <row r="184" spans="3:8" x14ac:dyDescent="0.2">
      <c r="C184" s="3">
        <v>175</v>
      </c>
      <c r="D184" s="5">
        <v>38899</v>
      </c>
      <c r="E184" s="3">
        <v>265206</v>
      </c>
      <c r="F184">
        <f t="shared" si="6"/>
        <v>258077.33333333334</v>
      </c>
      <c r="G184">
        <f>F184/E334</f>
        <v>1.0913829696521549</v>
      </c>
      <c r="H184">
        <f>K29+K30*C183</f>
        <v>239120.73856126826</v>
      </c>
    </row>
    <row r="185" spans="3:8" x14ac:dyDescent="0.2">
      <c r="C185" s="3">
        <v>176</v>
      </c>
      <c r="D185" s="5">
        <v>38930</v>
      </c>
      <c r="E185" s="3">
        <v>245605</v>
      </c>
      <c r="F185">
        <f t="shared" si="6"/>
        <v>256250</v>
      </c>
      <c r="G185">
        <f>F185/E335</f>
        <v>1.0651320451990083</v>
      </c>
      <c r="H185">
        <f>K30+K31*C184</f>
        <v>230.65815723320372</v>
      </c>
    </row>
    <row r="186" spans="3:8" x14ac:dyDescent="0.2">
      <c r="C186" s="3">
        <v>177</v>
      </c>
      <c r="D186" s="5">
        <v>38961</v>
      </c>
      <c r="E186" s="3">
        <v>257939</v>
      </c>
      <c r="F186">
        <f t="shared" si="6"/>
        <v>249630</v>
      </c>
      <c r="G186">
        <f t="shared" ref="G186" si="7">F186/E336</f>
        <v>1.0953536434999716</v>
      </c>
      <c r="H186">
        <f>K29+K30*C186</f>
        <v>239812.71303296788</v>
      </c>
    </row>
    <row r="187" spans="3:8" x14ac:dyDescent="0.2">
      <c r="C187" s="3">
        <v>178</v>
      </c>
      <c r="D187" s="5">
        <v>38991</v>
      </c>
      <c r="E187" s="3">
        <v>245346</v>
      </c>
      <c r="F187">
        <f t="shared" si="6"/>
        <v>250490.66666666666</v>
      </c>
      <c r="G187">
        <f>F187/E334</f>
        <v>1.0592997227839254</v>
      </c>
      <c r="H187">
        <f t="shared" ref="H187" si="8">K30+K31*C187</f>
        <v>230.65815723320372</v>
      </c>
    </row>
    <row r="188" spans="3:8" x14ac:dyDescent="0.2">
      <c r="C188" s="3">
        <v>179</v>
      </c>
      <c r="D188" s="5">
        <v>39022</v>
      </c>
      <c r="E188" s="3">
        <v>248187</v>
      </c>
      <c r="F188">
        <f t="shared" si="6"/>
        <v>242384.66666666666</v>
      </c>
      <c r="G188">
        <f>F188/E335</f>
        <v>1.0074992223670109</v>
      </c>
      <c r="H188">
        <f>K29+K30*C188</f>
        <v>240274.02934743429</v>
      </c>
    </row>
    <row r="189" spans="3:8" x14ac:dyDescent="0.2">
      <c r="C189" s="3">
        <v>180</v>
      </c>
      <c r="D189" s="5">
        <v>39052</v>
      </c>
      <c r="E189" s="3">
        <v>233621</v>
      </c>
      <c r="F189">
        <f t="shared" si="6"/>
        <v>233680</v>
      </c>
      <c r="G189">
        <f>F189/E336</f>
        <v>1.0253665000724006</v>
      </c>
      <c r="H189">
        <f t="shared" ref="H189:H252" si="9">K30+K31*C189</f>
        <v>230.65815723320372</v>
      </c>
    </row>
    <row r="190" spans="3:8" x14ac:dyDescent="0.2">
      <c r="C190" s="3">
        <v>181</v>
      </c>
      <c r="D190" s="5">
        <v>39083</v>
      </c>
      <c r="E190" s="3">
        <v>219232</v>
      </c>
      <c r="F190">
        <f t="shared" si="6"/>
        <v>237497</v>
      </c>
      <c r="G190">
        <f>F190/E334</f>
        <v>1.0043508191736243</v>
      </c>
      <c r="H190">
        <f>K29+K30*C190</f>
        <v>240735.3456619007</v>
      </c>
    </row>
    <row r="191" spans="3:8" x14ac:dyDescent="0.2">
      <c r="C191" s="3">
        <v>182</v>
      </c>
      <c r="D191" s="5">
        <v>39114</v>
      </c>
      <c r="E191" s="3">
        <v>259638</v>
      </c>
      <c r="F191">
        <f t="shared" si="6"/>
        <v>243821.66666666666</v>
      </c>
      <c r="G191">
        <f t="shared" ref="G191:G192" si="10">F191/E335</f>
        <v>1.013472275045844</v>
      </c>
      <c r="H191">
        <f>K30+K31*C191</f>
        <v>230.65815723320372</v>
      </c>
    </row>
    <row r="192" spans="3:8" x14ac:dyDescent="0.2">
      <c r="C192" s="3">
        <v>183</v>
      </c>
      <c r="D192" s="5">
        <v>39142</v>
      </c>
      <c r="E192" s="3">
        <v>252595</v>
      </c>
      <c r="F192">
        <f t="shared" si="6"/>
        <v>259935.66666666666</v>
      </c>
      <c r="G192">
        <f t="shared" si="10"/>
        <v>1.1405739677079174</v>
      </c>
      <c r="H192">
        <f>K29+K30*C192</f>
        <v>241196.66197636709</v>
      </c>
    </row>
    <row r="193" spans="3:8" x14ac:dyDescent="0.2">
      <c r="C193" s="3">
        <v>184</v>
      </c>
      <c r="D193" s="5">
        <v>39173</v>
      </c>
      <c r="E193" s="3">
        <v>267574</v>
      </c>
      <c r="F193">
        <f t="shared" si="6"/>
        <v>261847.66666666666</v>
      </c>
      <c r="G193">
        <f>F193/E334</f>
        <v>1.1073273284099117</v>
      </c>
      <c r="H193">
        <f>K29+K30*C193</f>
        <v>241427.3201336003</v>
      </c>
    </row>
    <row r="194" spans="3:8" x14ac:dyDescent="0.2">
      <c r="C194" s="3">
        <v>185</v>
      </c>
      <c r="D194" s="5">
        <v>39203</v>
      </c>
      <c r="E194" s="3">
        <v>265374</v>
      </c>
      <c r="F194">
        <f t="shared" si="6"/>
        <v>266684.66666666669</v>
      </c>
      <c r="G194">
        <f t="shared" ref="G194:G195" si="11">F194/E335</f>
        <v>1.1085049148483219</v>
      </c>
      <c r="H194">
        <f>K29+K30*C194</f>
        <v>241657.9782908335</v>
      </c>
    </row>
    <row r="195" spans="3:8" x14ac:dyDescent="0.2">
      <c r="C195" s="3">
        <v>186</v>
      </c>
      <c r="D195" s="5">
        <v>39234</v>
      </c>
      <c r="E195" s="3">
        <v>267106</v>
      </c>
      <c r="F195">
        <f t="shared" si="6"/>
        <v>267901.66666666669</v>
      </c>
      <c r="G195">
        <f t="shared" si="11"/>
        <v>1.1755280482435935</v>
      </c>
      <c r="H195">
        <f>K29+K30*C195</f>
        <v>241888.63644806671</v>
      </c>
    </row>
    <row r="196" spans="3:8" x14ac:dyDescent="0.2">
      <c r="C196" s="3">
        <v>187</v>
      </c>
      <c r="D196" s="5">
        <v>39264</v>
      </c>
      <c r="E196" s="3">
        <v>271225</v>
      </c>
      <c r="F196">
        <f t="shared" si="6"/>
        <v>261432</v>
      </c>
      <c r="G196">
        <f>F196/E334</f>
        <v>1.1055695160705143</v>
      </c>
      <c r="H196">
        <f>K29+K30*C196</f>
        <v>242119.29460529992</v>
      </c>
    </row>
    <row r="197" spans="3:8" x14ac:dyDescent="0.2">
      <c r="C197" s="3">
        <v>188</v>
      </c>
      <c r="D197" s="5">
        <v>39295</v>
      </c>
      <c r="E197" s="3">
        <v>245965</v>
      </c>
      <c r="F197">
        <f t="shared" si="6"/>
        <v>259537.66666666666</v>
      </c>
      <c r="G197">
        <f t="shared" ref="G197:G198" si="12">F197/E335</f>
        <v>1.0787976027428103</v>
      </c>
      <c r="H197">
        <f>K29+K30*C197</f>
        <v>242349.95276253312</v>
      </c>
    </row>
    <row r="198" spans="3:8" x14ac:dyDescent="0.2">
      <c r="C198" s="3">
        <v>189</v>
      </c>
      <c r="D198" s="5">
        <v>39326</v>
      </c>
      <c r="E198" s="3">
        <v>261423</v>
      </c>
      <c r="F198">
        <f t="shared" si="6"/>
        <v>251058.33333333334</v>
      </c>
      <c r="G198">
        <f t="shared" si="12"/>
        <v>1.1016210397295878</v>
      </c>
      <c r="H198">
        <f>K29+K30*C198</f>
        <v>242580.6109197663</v>
      </c>
    </row>
    <row r="199" spans="3:8" x14ac:dyDescent="0.2">
      <c r="C199" s="3">
        <v>190</v>
      </c>
      <c r="D199" s="5">
        <v>39356</v>
      </c>
      <c r="E199" s="3">
        <v>245787</v>
      </c>
      <c r="F199">
        <f t="shared" si="6"/>
        <v>249163.66666666666</v>
      </c>
      <c r="G199">
        <f>F199/E334</f>
        <v>1.0536879738479665</v>
      </c>
      <c r="H199">
        <f>K29+K30*C199</f>
        <v>242811.26907699951</v>
      </c>
    </row>
    <row r="200" spans="3:8" x14ac:dyDescent="0.2">
      <c r="C200" s="3">
        <v>191</v>
      </c>
      <c r="D200" s="5">
        <v>39387</v>
      </c>
      <c r="E200" s="3">
        <v>240281</v>
      </c>
      <c r="F200">
        <f t="shared" si="6"/>
        <v>239662.66666666666</v>
      </c>
      <c r="G200">
        <f t="shared" ref="G200:G201" si="13">F200/E335</f>
        <v>0.99618492216396037</v>
      </c>
      <c r="H200">
        <f>K29+K30*C200</f>
        <v>243041.92723423272</v>
      </c>
    </row>
    <row r="201" spans="3:8" x14ac:dyDescent="0.2">
      <c r="C201" s="3">
        <v>192</v>
      </c>
      <c r="D201" s="5">
        <v>39417</v>
      </c>
      <c r="E201" s="3">
        <v>232920</v>
      </c>
      <c r="F201">
        <f t="shared" si="6"/>
        <v>231512.33333333334</v>
      </c>
      <c r="G201">
        <f t="shared" si="13"/>
        <v>1.0158549766928917</v>
      </c>
      <c r="H201">
        <f>K29+K30*C201</f>
        <v>243272.58539146592</v>
      </c>
    </row>
    <row r="202" spans="3:8" x14ac:dyDescent="0.2">
      <c r="C202" s="3">
        <v>193</v>
      </c>
      <c r="D202" s="5">
        <v>39448</v>
      </c>
      <c r="E202" s="3">
        <v>221336</v>
      </c>
      <c r="F202">
        <f t="shared" si="6"/>
        <v>235533</v>
      </c>
      <c r="G202">
        <f>F202/E334</f>
        <v>0.99604526159244644</v>
      </c>
      <c r="H202">
        <f>K29+K30*C202</f>
        <v>243503.24354869913</v>
      </c>
    </row>
    <row r="203" spans="3:8" x14ac:dyDescent="0.2">
      <c r="C203" s="3">
        <v>194</v>
      </c>
      <c r="D203" s="5">
        <v>39479</v>
      </c>
      <c r="E203" s="3">
        <v>252343</v>
      </c>
      <c r="F203">
        <f t="shared" ref="F203:F266" si="14">AVERAGE(E202:E204)</f>
        <v>241922.33333333334</v>
      </c>
      <c r="G203">
        <f t="shared" ref="G203:G204" si="15">F203/E335</f>
        <v>1.0055774816883885</v>
      </c>
      <c r="H203">
        <f>K29+K30*C203</f>
        <v>243733.90170593234</v>
      </c>
    </row>
    <row r="204" spans="3:8" x14ac:dyDescent="0.2">
      <c r="C204" s="3">
        <v>195</v>
      </c>
      <c r="D204" s="5">
        <v>39508</v>
      </c>
      <c r="E204" s="3">
        <v>252088</v>
      </c>
      <c r="F204">
        <f t="shared" si="14"/>
        <v>255299</v>
      </c>
      <c r="G204">
        <f t="shared" si="15"/>
        <v>1.1202286978003413</v>
      </c>
      <c r="H204">
        <f>K29+K30*C204</f>
        <v>243964.55986316554</v>
      </c>
    </row>
    <row r="205" spans="3:8" x14ac:dyDescent="0.2">
      <c r="C205" s="3">
        <v>196</v>
      </c>
      <c r="D205" s="5">
        <v>39539</v>
      </c>
      <c r="E205" s="3">
        <v>261466</v>
      </c>
      <c r="F205">
        <f t="shared" si="14"/>
        <v>257012.66666666666</v>
      </c>
      <c r="G205">
        <f>F205/E334</f>
        <v>1.0868806018798733</v>
      </c>
      <c r="H205">
        <f>K29+K30*C205</f>
        <v>244195.21802039875</v>
      </c>
    </row>
    <row r="206" spans="3:8" x14ac:dyDescent="0.2">
      <c r="C206" s="3">
        <v>197</v>
      </c>
      <c r="D206" s="5">
        <v>39569</v>
      </c>
      <c r="E206" s="3">
        <v>257484</v>
      </c>
      <c r="F206">
        <f t="shared" si="14"/>
        <v>260183.33333333334</v>
      </c>
      <c r="G206">
        <f>F206/E335</f>
        <v>1.081481389112307</v>
      </c>
      <c r="H206">
        <f>K29+K30*C206</f>
        <v>244425.87617763196</v>
      </c>
    </row>
    <row r="207" spans="3:8" x14ac:dyDescent="0.2">
      <c r="C207" s="3">
        <v>198</v>
      </c>
      <c r="D207" s="5">
        <v>39600</v>
      </c>
      <c r="E207" s="3">
        <v>261600</v>
      </c>
      <c r="F207">
        <f t="shared" si="14"/>
        <v>259897.66666666666</v>
      </c>
      <c r="G207">
        <f>F207/E336</f>
        <v>1.1404072271781212</v>
      </c>
      <c r="H207">
        <f>K29+K30*C207</f>
        <v>244656.53433486517</v>
      </c>
    </row>
    <row r="208" spans="3:8" x14ac:dyDescent="0.2">
      <c r="C208" s="3">
        <v>199</v>
      </c>
      <c r="D208" s="5">
        <v>39630</v>
      </c>
      <c r="E208" s="3">
        <v>260609</v>
      </c>
      <c r="F208">
        <f t="shared" si="14"/>
        <v>253938.66666666666</v>
      </c>
      <c r="G208">
        <f>F208/E334</f>
        <v>1.0738809664396796</v>
      </c>
      <c r="H208">
        <f>K29+K30*C208</f>
        <v>244887.19249209837</v>
      </c>
    </row>
    <row r="209" spans="3:8" x14ac:dyDescent="0.2">
      <c r="C209" s="3">
        <v>200</v>
      </c>
      <c r="D209" s="5">
        <v>39661</v>
      </c>
      <c r="E209" s="3">
        <v>239607</v>
      </c>
      <c r="F209">
        <f t="shared" si="14"/>
        <v>252021.33333333334</v>
      </c>
      <c r="G209">
        <f>F209/E335</f>
        <v>1.0475551149545925</v>
      </c>
      <c r="H209">
        <f>K29+K30*C209</f>
        <v>245117.85064933155</v>
      </c>
    </row>
    <row r="210" spans="3:8" x14ac:dyDescent="0.2">
      <c r="C210" s="3">
        <v>201</v>
      </c>
      <c r="D210" s="5">
        <v>39692</v>
      </c>
      <c r="E210" s="3">
        <v>255848</v>
      </c>
      <c r="F210">
        <f t="shared" si="14"/>
        <v>243973.33333333334</v>
      </c>
      <c r="G210">
        <f>F210/E336</f>
        <v>1.0705327067399741</v>
      </c>
      <c r="H210">
        <f>K29+K30*C210</f>
        <v>245348.50880656476</v>
      </c>
    </row>
    <row r="211" spans="3:8" x14ac:dyDescent="0.2">
      <c r="C211" s="3">
        <v>202</v>
      </c>
      <c r="D211" s="5">
        <v>39722</v>
      </c>
      <c r="E211" s="3">
        <v>236465</v>
      </c>
      <c r="F211">
        <f t="shared" si="14"/>
        <v>244685</v>
      </c>
      <c r="G211">
        <f>F211/E334</f>
        <v>1.034748144984982</v>
      </c>
      <c r="H211">
        <f>K29+K30*C211</f>
        <v>245579.16696379796</v>
      </c>
    </row>
    <row r="212" spans="3:8" x14ac:dyDescent="0.2">
      <c r="C212" s="3">
        <v>203</v>
      </c>
      <c r="D212" s="5">
        <v>39753</v>
      </c>
      <c r="E212" s="3">
        <v>241742</v>
      </c>
      <c r="F212">
        <f t="shared" si="14"/>
        <v>234578.66666666666</v>
      </c>
      <c r="G212">
        <f>F212/E335</f>
        <v>0.97505270238721198</v>
      </c>
      <c r="H212">
        <f>K29+K30*C212</f>
        <v>245809.82512103117</v>
      </c>
    </row>
    <row r="213" spans="3:8" x14ac:dyDescent="0.2">
      <c r="C213" s="3">
        <v>204</v>
      </c>
      <c r="D213" s="5">
        <v>39783</v>
      </c>
      <c r="E213" s="3">
        <v>225529</v>
      </c>
      <c r="F213">
        <f t="shared" si="14"/>
        <v>228304.66666666666</v>
      </c>
      <c r="G213">
        <f>F213/E336</f>
        <v>1.0017800282873845</v>
      </c>
      <c r="H213">
        <f>K29+K30*C213</f>
        <v>246040.48327826438</v>
      </c>
    </row>
    <row r="214" spans="3:8" x14ac:dyDescent="0.2">
      <c r="C214" s="3">
        <v>205</v>
      </c>
      <c r="D214" s="5">
        <v>39814</v>
      </c>
      <c r="E214" s="3">
        <v>217643</v>
      </c>
      <c r="F214">
        <f t="shared" si="14"/>
        <v>230971</v>
      </c>
      <c r="G214">
        <f>F214/E334</f>
        <v>0.97675302448178791</v>
      </c>
      <c r="H214">
        <f>K29+K30*C214</f>
        <v>246271.14143549759</v>
      </c>
    </row>
    <row r="215" spans="3:8" x14ac:dyDescent="0.2">
      <c r="C215" s="3">
        <v>206</v>
      </c>
      <c r="D215" s="5">
        <v>39845</v>
      </c>
      <c r="E215" s="3">
        <v>249741</v>
      </c>
      <c r="F215">
        <f t="shared" si="14"/>
        <v>239586</v>
      </c>
      <c r="G215">
        <f t="shared" ref="G215:G216" si="16">F215/E335</f>
        <v>0.99586624851141303</v>
      </c>
      <c r="H215">
        <f>K29+K30*C215</f>
        <v>246501.79959273079</v>
      </c>
    </row>
    <row r="216" spans="3:8" x14ac:dyDescent="0.2">
      <c r="C216" s="3">
        <v>207</v>
      </c>
      <c r="D216" s="5">
        <v>39873</v>
      </c>
      <c r="E216" s="3">
        <v>251374</v>
      </c>
      <c r="F216">
        <f t="shared" si="14"/>
        <v>253130.33333333334</v>
      </c>
      <c r="G216">
        <f t="shared" si="16"/>
        <v>1.1107127865121538</v>
      </c>
      <c r="H216">
        <f>K29+K30*C216</f>
        <v>246732.45774996397</v>
      </c>
    </row>
    <row r="217" spans="3:8" x14ac:dyDescent="0.2">
      <c r="C217" s="3">
        <v>208</v>
      </c>
      <c r="D217" s="5">
        <v>39904</v>
      </c>
      <c r="E217" s="3">
        <v>258276</v>
      </c>
      <c r="F217">
        <f t="shared" si="14"/>
        <v>256015</v>
      </c>
      <c r="G217">
        <f>F217/E334</f>
        <v>1.0826615703387219</v>
      </c>
      <c r="H217">
        <f>K29+K30*C217</f>
        <v>246963.11590719718</v>
      </c>
    </row>
    <row r="218" spans="3:8" x14ac:dyDescent="0.2">
      <c r="C218" s="3">
        <v>209</v>
      </c>
      <c r="D218" s="5">
        <v>39934</v>
      </c>
      <c r="E218" s="3">
        <v>258395</v>
      </c>
      <c r="F218">
        <f t="shared" si="14"/>
        <v>260381</v>
      </c>
      <c r="G218">
        <f t="shared" ref="G218:G219" si="17">F218/E335</f>
        <v>1.0823030129208311</v>
      </c>
      <c r="H218">
        <f>K29+K30*C218</f>
        <v>247193.77406443038</v>
      </c>
    </row>
    <row r="219" spans="3:8" x14ac:dyDescent="0.2">
      <c r="C219" s="3">
        <v>210</v>
      </c>
      <c r="D219" s="5">
        <v>39965</v>
      </c>
      <c r="E219" s="3">
        <v>264472</v>
      </c>
      <c r="F219">
        <f t="shared" si="14"/>
        <v>261054.66666666666</v>
      </c>
      <c r="G219">
        <f t="shared" si="17"/>
        <v>1.1454840375195445</v>
      </c>
      <c r="H219">
        <f>K29+K30*C219</f>
        <v>247424.43222166359</v>
      </c>
    </row>
    <row r="220" spans="3:8" x14ac:dyDescent="0.2">
      <c r="C220" s="3">
        <v>211</v>
      </c>
      <c r="D220" s="5">
        <v>39995</v>
      </c>
      <c r="E220" s="3">
        <v>260297</v>
      </c>
      <c r="F220">
        <f t="shared" si="14"/>
        <v>255579.66666666666</v>
      </c>
      <c r="G220">
        <f>F220/E334</f>
        <v>1.0808205896528735</v>
      </c>
      <c r="H220">
        <f>K29+K30*C220</f>
        <v>247655.0903788968</v>
      </c>
    </row>
    <row r="221" spans="3:8" x14ac:dyDescent="0.2">
      <c r="C221" s="3">
        <v>212</v>
      </c>
      <c r="D221" s="5">
        <v>40026</v>
      </c>
      <c r="E221" s="3">
        <v>241970</v>
      </c>
      <c r="F221">
        <f t="shared" si="14"/>
        <v>251492</v>
      </c>
      <c r="G221">
        <f t="shared" ref="G221:G222" si="18">F221/E335</f>
        <v>1.045354881214396</v>
      </c>
      <c r="H221">
        <f>K29+K30*C221</f>
        <v>247885.74853613001</v>
      </c>
    </row>
    <row r="222" spans="3:8" x14ac:dyDescent="0.2">
      <c r="C222" s="3">
        <v>213</v>
      </c>
      <c r="D222" s="5">
        <v>40057</v>
      </c>
      <c r="E222" s="3">
        <v>252209</v>
      </c>
      <c r="F222">
        <f t="shared" si="14"/>
        <v>243814.33333333334</v>
      </c>
      <c r="G222">
        <f t="shared" si="18"/>
        <v>1.0698350292600378</v>
      </c>
      <c r="H222">
        <f>K29+K30*C222</f>
        <v>248116.40669336321</v>
      </c>
    </row>
    <row r="223" spans="3:8" x14ac:dyDescent="0.2">
      <c r="C223" s="3">
        <v>214</v>
      </c>
      <c r="D223" s="5">
        <v>40087</v>
      </c>
      <c r="E223" s="3">
        <v>237264</v>
      </c>
      <c r="F223">
        <f t="shared" si="14"/>
        <v>243022</v>
      </c>
      <c r="G223">
        <f>F223/E334</f>
        <v>1.0277154859944022</v>
      </c>
      <c r="H223">
        <f>K29+K30*C223</f>
        <v>248347.06485059642</v>
      </c>
    </row>
    <row r="224" spans="3:8" x14ac:dyDescent="0.2">
      <c r="C224" s="3">
        <v>215</v>
      </c>
      <c r="D224" s="5">
        <v>40118</v>
      </c>
      <c r="E224" s="3">
        <v>239593</v>
      </c>
      <c r="F224">
        <f t="shared" si="14"/>
        <v>232565.33333333334</v>
      </c>
      <c r="G224">
        <f>F224/E335</f>
        <v>0.96668405516379485</v>
      </c>
      <c r="H224">
        <f>K29+K30*C224</f>
        <v>248577.72300782963</v>
      </c>
    </row>
    <row r="225" spans="3:8" x14ac:dyDescent="0.2">
      <c r="C225" s="3">
        <v>216</v>
      </c>
      <c r="D225" s="5">
        <v>40148</v>
      </c>
      <c r="E225" s="3">
        <v>220839</v>
      </c>
      <c r="F225">
        <f t="shared" si="14"/>
        <v>223689</v>
      </c>
      <c r="G225">
        <f>F225/E336</f>
        <v>0.98152690446206436</v>
      </c>
      <c r="H225">
        <f>K29+K630*C225</f>
        <v>198986.21920269082</v>
      </c>
    </row>
    <row r="226" spans="3:8" x14ac:dyDescent="0.2">
      <c r="C226" s="3">
        <v>217</v>
      </c>
      <c r="D226" s="5">
        <v>40179</v>
      </c>
      <c r="E226" s="3">
        <v>210635</v>
      </c>
      <c r="F226">
        <f t="shared" si="14"/>
        <v>228570.66666666666</v>
      </c>
      <c r="G226">
        <f>F226/E334</f>
        <v>0.96660225731578953</v>
      </c>
      <c r="H226">
        <f>K29+K30*C226</f>
        <v>249039.03932229604</v>
      </c>
    </row>
    <row r="227" spans="3:8" x14ac:dyDescent="0.2">
      <c r="C227" s="3">
        <v>218</v>
      </c>
      <c r="D227" s="5">
        <v>40210</v>
      </c>
      <c r="E227" s="3">
        <v>254238</v>
      </c>
      <c r="F227">
        <f t="shared" si="14"/>
        <v>239603</v>
      </c>
      <c r="G227">
        <f>F227/E335</f>
        <v>0.99593691093002135</v>
      </c>
      <c r="H227">
        <f>K29+K30*C227</f>
        <v>249269.69747952922</v>
      </c>
    </row>
    <row r="228" spans="3:8" x14ac:dyDescent="0.2">
      <c r="C228" s="3">
        <v>219</v>
      </c>
      <c r="D228" s="5">
        <v>40238</v>
      </c>
      <c r="E228" s="3">
        <v>253936</v>
      </c>
      <c r="F228">
        <f t="shared" si="14"/>
        <v>255033.66666666666</v>
      </c>
      <c r="G228">
        <f>F228/E334</f>
        <v>1.0785116108141142</v>
      </c>
      <c r="H228">
        <f>K29+K30 *C228</f>
        <v>249500.35563676243</v>
      </c>
    </row>
    <row r="229" spans="3:8" x14ac:dyDescent="0.2">
      <c r="C229" s="3">
        <v>220</v>
      </c>
      <c r="D229" s="5">
        <v>40269</v>
      </c>
      <c r="E229" s="3">
        <v>256927</v>
      </c>
      <c r="F229">
        <f t="shared" si="14"/>
        <v>256982</v>
      </c>
      <c r="G229">
        <f t="shared" ref="G229:G230" si="19">F229/E335</f>
        <v>1.0681746858120256</v>
      </c>
      <c r="H229">
        <f>K29+K30*C229</f>
        <v>249731.01379399563</v>
      </c>
    </row>
    <row r="230" spans="3:8" x14ac:dyDescent="0.2">
      <c r="C230" s="3">
        <v>221</v>
      </c>
      <c r="D230" s="5">
        <v>40299</v>
      </c>
      <c r="E230" s="3">
        <v>260083</v>
      </c>
      <c r="F230">
        <f t="shared" si="14"/>
        <v>260775</v>
      </c>
      <c r="G230">
        <f t="shared" si="19"/>
        <v>1.1442568857256943</v>
      </c>
      <c r="H230">
        <f>K29+K30*C230</f>
        <v>249961.67195122884</v>
      </c>
    </row>
    <row r="231" spans="3:8" x14ac:dyDescent="0.2">
      <c r="C231" s="3">
        <v>222</v>
      </c>
      <c r="D231" s="5">
        <v>40330</v>
      </c>
      <c r="E231" s="3">
        <v>265315</v>
      </c>
      <c r="F231">
        <f t="shared" si="14"/>
        <v>263078.33333333331</v>
      </c>
      <c r="G231">
        <f>F231/E334</f>
        <v>1.1125316934115592</v>
      </c>
      <c r="H231">
        <f>K29+K30*C231</f>
        <v>250192.33010846205</v>
      </c>
    </row>
    <row r="232" spans="3:8" x14ac:dyDescent="0.2">
      <c r="C232" s="3">
        <v>223</v>
      </c>
      <c r="D232" s="5">
        <v>40360</v>
      </c>
      <c r="E232" s="3">
        <v>263837</v>
      </c>
      <c r="F232">
        <f t="shared" si="14"/>
        <v>257944.66666666666</v>
      </c>
      <c r="G232">
        <f>F232/E334</f>
        <v>1.090821935721858</v>
      </c>
      <c r="H232">
        <f>K29+K30*C232</f>
        <v>250422.98826569525</v>
      </c>
    </row>
    <row r="233" spans="3:8" x14ac:dyDescent="0.2">
      <c r="C233" s="3">
        <v>224</v>
      </c>
      <c r="D233" s="5">
        <v>40391</v>
      </c>
      <c r="E233" s="3">
        <v>244682</v>
      </c>
      <c r="F233">
        <f t="shared" si="14"/>
        <v>254971.33333333334</v>
      </c>
      <c r="G233">
        <f>F233/E334</f>
        <v>1.0782480094448543</v>
      </c>
      <c r="H233">
        <f>K29+K30*C233</f>
        <v>250653.64642292843</v>
      </c>
    </row>
    <row r="234" spans="3:8" x14ac:dyDescent="0.2">
      <c r="C234" s="3">
        <v>225</v>
      </c>
      <c r="D234" s="5">
        <v>40422</v>
      </c>
      <c r="E234" s="3">
        <v>256395</v>
      </c>
      <c r="F234">
        <f t="shared" si="14"/>
        <v>246885.33333333334</v>
      </c>
      <c r="G234">
        <f>F234/E334</f>
        <v>1.0440531323565629</v>
      </c>
      <c r="H234">
        <f>K29+K30*C234</f>
        <v>250884.30458016164</v>
      </c>
    </row>
    <row r="235" spans="3:8" x14ac:dyDescent="0.2">
      <c r="C235" s="3">
        <v>226</v>
      </c>
      <c r="D235" s="5">
        <v>40452</v>
      </c>
      <c r="E235" s="3">
        <v>239579</v>
      </c>
      <c r="F235">
        <f t="shared" si="14"/>
        <v>245591.33333333334</v>
      </c>
      <c r="G235">
        <f t="shared" ref="G235:G236" si="20">F235/E335</f>
        <v>1.0208280942692085</v>
      </c>
      <c r="H235">
        <f>K29+K30*C235</f>
        <v>251114.96273739485</v>
      </c>
    </row>
    <row r="236" spans="3:8" x14ac:dyDescent="0.2">
      <c r="C236" s="3">
        <v>227</v>
      </c>
      <c r="D236" s="5">
        <v>40483</v>
      </c>
      <c r="E236" s="3">
        <v>240800</v>
      </c>
      <c r="F236">
        <f t="shared" si="14"/>
        <v>234723</v>
      </c>
      <c r="G236">
        <f t="shared" si="20"/>
        <v>1.0299430888244354</v>
      </c>
      <c r="H236">
        <f>K29+K30*C236</f>
        <v>251345.62089462805</v>
      </c>
    </row>
    <row r="237" spans="3:8" x14ac:dyDescent="0.2">
      <c r="C237" s="3">
        <v>228</v>
      </c>
      <c r="D237" s="5">
        <v>40513</v>
      </c>
      <c r="E237" s="3">
        <v>223790</v>
      </c>
      <c r="F237">
        <f t="shared" si="14"/>
        <v>226017.66666666666</v>
      </c>
      <c r="G237">
        <f>F237/E334</f>
        <v>0.95580587824005281</v>
      </c>
      <c r="H237">
        <f>K29+K30*C237</f>
        <v>251576.27905186126</v>
      </c>
    </row>
    <row r="238" spans="3:8" x14ac:dyDescent="0.2">
      <c r="C238" s="3">
        <v>229</v>
      </c>
      <c r="D238" s="5">
        <v>40544</v>
      </c>
      <c r="E238" s="3">
        <v>213463</v>
      </c>
      <c r="F238">
        <f t="shared" si="14"/>
        <v>230125.66666666666</v>
      </c>
      <c r="G238">
        <f>F238/E334</f>
        <v>0.97317819521738402</v>
      </c>
      <c r="H238">
        <f>K29+K30*C238</f>
        <v>251806.93720909447</v>
      </c>
    </row>
    <row r="239" spans="3:8" x14ac:dyDescent="0.2">
      <c r="C239" s="3">
        <v>230</v>
      </c>
      <c r="D239" s="5">
        <v>40575</v>
      </c>
      <c r="E239" s="3">
        <v>253124</v>
      </c>
      <c r="F239">
        <f t="shared" si="14"/>
        <v>238721.66666666666</v>
      </c>
      <c r="G239">
        <f>F239/E334</f>
        <v>1.0095298107814394</v>
      </c>
      <c r="H239">
        <f>K29+K30*C239</f>
        <v>252037.59536632767</v>
      </c>
    </row>
    <row r="240" spans="3:8" x14ac:dyDescent="0.2">
      <c r="C240" s="3">
        <v>231</v>
      </c>
      <c r="D240" s="5">
        <v>40603</v>
      </c>
      <c r="E240" s="3">
        <v>249578</v>
      </c>
      <c r="F240">
        <f t="shared" si="14"/>
        <v>252261.66666666666</v>
      </c>
      <c r="G240">
        <f t="shared" ref="G240:G241" si="21">F240/E335</f>
        <v>1.0485540875784474</v>
      </c>
      <c r="H240">
        <f>K29+K30*C240</f>
        <v>252268.25352356088</v>
      </c>
    </row>
    <row r="241" spans="3:8" x14ac:dyDescent="0.2">
      <c r="C241" s="3">
        <v>232</v>
      </c>
      <c r="D241" s="5">
        <v>40634</v>
      </c>
      <c r="E241" s="3">
        <v>254083</v>
      </c>
      <c r="F241">
        <f t="shared" si="14"/>
        <v>254003.66666666666</v>
      </c>
      <c r="G241">
        <f t="shared" si="21"/>
        <v>1.1145448934250113</v>
      </c>
      <c r="H241">
        <f>K29+K30*C241</f>
        <v>252498.91168079409</v>
      </c>
    </row>
    <row r="242" spans="3:8" x14ac:dyDescent="0.2">
      <c r="C242" s="3">
        <v>233</v>
      </c>
      <c r="D242" s="5">
        <v>40664</v>
      </c>
      <c r="E242" s="3">
        <v>258350</v>
      </c>
      <c r="F242">
        <f t="shared" si="14"/>
        <v>257536</v>
      </c>
      <c r="G242">
        <f>F242/E334</f>
        <v>1.0890937256752653</v>
      </c>
      <c r="H242">
        <f>K29+K30*C242</f>
        <v>252729.5698380273</v>
      </c>
    </row>
    <row r="243" spans="3:8" x14ac:dyDescent="0.2">
      <c r="C243" s="3">
        <v>234</v>
      </c>
      <c r="D243" s="5">
        <v>40695</v>
      </c>
      <c r="E243" s="3">
        <v>260175</v>
      </c>
      <c r="F243">
        <f t="shared" si="14"/>
        <v>259683.66666666666</v>
      </c>
      <c r="G243">
        <f t="shared" ref="G243:G244" si="22">F243/E335</f>
        <v>1.0794044682202699</v>
      </c>
      <c r="H243">
        <f>K29+K30*C243</f>
        <v>252960.2279952605</v>
      </c>
    </row>
    <row r="244" spans="3:8" x14ac:dyDescent="0.2">
      <c r="C244" s="3">
        <v>235</v>
      </c>
      <c r="D244" s="5">
        <v>40725</v>
      </c>
      <c r="E244" s="3">
        <v>260526</v>
      </c>
      <c r="F244">
        <f t="shared" si="14"/>
        <v>254254.33333333334</v>
      </c>
      <c r="G244">
        <f t="shared" si="22"/>
        <v>1.1156447958671751</v>
      </c>
      <c r="H244">
        <f>K29+K30*C244</f>
        <v>253190.88615249371</v>
      </c>
    </row>
    <row r="245" spans="3:8" x14ac:dyDescent="0.2">
      <c r="C245" s="3">
        <v>236</v>
      </c>
      <c r="D245" s="5">
        <v>40756</v>
      </c>
      <c r="E245" s="3">
        <v>242062</v>
      </c>
      <c r="F245">
        <f t="shared" si="14"/>
        <v>251498</v>
      </c>
      <c r="G245">
        <f>F245/E334</f>
        <v>1.0635596336818072</v>
      </c>
      <c r="H245">
        <f>K29+K30*C245</f>
        <v>253421.54430972689</v>
      </c>
    </row>
    <row r="246" spans="3:8" x14ac:dyDescent="0.2">
      <c r="C246" s="3">
        <v>237</v>
      </c>
      <c r="D246" s="5">
        <v>40787</v>
      </c>
      <c r="E246" s="3">
        <v>251906</v>
      </c>
      <c r="F246">
        <f t="shared" si="14"/>
        <v>244167.66666666666</v>
      </c>
      <c r="G246">
        <f>F246/E335</f>
        <v>1.0149104630951662</v>
      </c>
      <c r="H246">
        <f>K29+K30*C246</f>
        <v>253652.20246696009</v>
      </c>
    </row>
    <row r="247" spans="3:8" x14ac:dyDescent="0.2">
      <c r="C247" s="3">
        <v>238</v>
      </c>
      <c r="D247" s="5">
        <v>40817</v>
      </c>
      <c r="E247" s="3">
        <v>238535</v>
      </c>
      <c r="F247">
        <f t="shared" si="14"/>
        <v>245083.66666666666</v>
      </c>
      <c r="G247">
        <f>F247/E334</f>
        <v>1.0364340660418536</v>
      </c>
      <c r="H247">
        <f>K29+K30*C247</f>
        <v>253882.8606241933</v>
      </c>
    </row>
    <row r="248" spans="3:8" x14ac:dyDescent="0.2">
      <c r="C248" s="3">
        <v>239</v>
      </c>
      <c r="D248" s="5">
        <v>40848</v>
      </c>
      <c r="E248" s="3">
        <v>244810</v>
      </c>
      <c r="F248">
        <f t="shared" si="14"/>
        <v>236957.33333333334</v>
      </c>
      <c r="G248">
        <f>F248/E334</f>
        <v>1.0020686233616882</v>
      </c>
      <c r="H248">
        <f>K29+K30*C248</f>
        <v>254113.51878142651</v>
      </c>
    </row>
    <row r="249" spans="3:8" x14ac:dyDescent="0.2">
      <c r="C249" s="3">
        <v>240</v>
      </c>
      <c r="D249" s="5">
        <v>40878</v>
      </c>
      <c r="E249" s="3">
        <v>227527</v>
      </c>
      <c r="F249">
        <f t="shared" si="14"/>
        <v>230177.66666666666</v>
      </c>
      <c r="G249">
        <f>F249/E334</f>
        <v>0.97339809796393251</v>
      </c>
      <c r="H249">
        <f>K929+K930*C249</f>
        <v>0</v>
      </c>
    </row>
    <row r="250" spans="3:8" x14ac:dyDescent="0.2">
      <c r="C250" s="3">
        <v>241</v>
      </c>
      <c r="D250" s="5">
        <v>40909</v>
      </c>
      <c r="E250" s="3">
        <v>218196</v>
      </c>
      <c r="F250">
        <f t="shared" si="14"/>
        <v>233963</v>
      </c>
      <c r="G250">
        <f>F250/E334</f>
        <v>0.98940589020627068</v>
      </c>
      <c r="H250">
        <f>K29+K30*C250</f>
        <v>254574.83509589292</v>
      </c>
    </row>
    <row r="251" spans="3:8" x14ac:dyDescent="0.2">
      <c r="C251" s="3">
        <v>242</v>
      </c>
      <c r="D251" s="5">
        <v>40940</v>
      </c>
      <c r="E251" s="3">
        <v>256166</v>
      </c>
      <c r="F251">
        <f t="shared" si="14"/>
        <v>241252</v>
      </c>
      <c r="G251">
        <f t="shared" ref="G251:G252" si="23">F251/E335</f>
        <v>1.0027911655350288</v>
      </c>
      <c r="H251">
        <f>K29+K30*C251</f>
        <v>254805.4932531261</v>
      </c>
    </row>
    <row r="252" spans="3:8" x14ac:dyDescent="0.2">
      <c r="C252" s="3">
        <v>243</v>
      </c>
      <c r="D252" s="5">
        <v>40969</v>
      </c>
      <c r="E252" s="3">
        <v>249394</v>
      </c>
      <c r="F252">
        <f t="shared" si="14"/>
        <v>255444.66666666666</v>
      </c>
      <c r="G252">
        <f t="shared" si="23"/>
        <v>1.1208678698312264</v>
      </c>
      <c r="H252">
        <f>K29+K30*C252</f>
        <v>255036.15141035931</v>
      </c>
    </row>
    <row r="253" spans="3:8" x14ac:dyDescent="0.2">
      <c r="C253" s="3">
        <v>244</v>
      </c>
      <c r="D253" s="5">
        <v>41000</v>
      </c>
      <c r="E253" s="3">
        <v>260774</v>
      </c>
      <c r="F253">
        <f t="shared" si="14"/>
        <v>256848</v>
      </c>
      <c r="G253">
        <f>F253/E334</f>
        <v>1.08618424318247</v>
      </c>
      <c r="H253">
        <f>K29+K30*C253</f>
        <v>255266.80956759251</v>
      </c>
    </row>
    <row r="254" spans="3:8" x14ac:dyDescent="0.2">
      <c r="C254" s="3">
        <v>245</v>
      </c>
      <c r="D254" s="5">
        <v>41030</v>
      </c>
      <c r="E254" s="3">
        <v>260376</v>
      </c>
      <c r="F254">
        <f t="shared" si="14"/>
        <v>260464.66666666666</v>
      </c>
      <c r="G254">
        <f>F254/E334</f>
        <v>1.101478761131516</v>
      </c>
      <c r="H254">
        <f>K29+K30*C254</f>
        <v>255497.46772482572</v>
      </c>
    </row>
    <row r="255" spans="3:8" x14ac:dyDescent="0.2">
      <c r="C255" s="3">
        <v>246</v>
      </c>
      <c r="D255" s="5">
        <v>41061</v>
      </c>
      <c r="E255" s="3">
        <v>260244</v>
      </c>
      <c r="F255">
        <f t="shared" si="14"/>
        <v>261666.33333333334</v>
      </c>
      <c r="G255">
        <f t="shared" ref="G255:G256" si="24">F255/E335</f>
        <v>1.0876456459826684</v>
      </c>
      <c r="H255">
        <f>K29+K30*C255</f>
        <v>255728.12588205893</v>
      </c>
    </row>
    <row r="256" spans="3:8" x14ac:dyDescent="0.2">
      <c r="C256" s="3">
        <v>247</v>
      </c>
      <c r="D256" s="5">
        <v>41091</v>
      </c>
      <c r="E256" s="3">
        <v>264379</v>
      </c>
      <c r="F256">
        <f t="shared" si="14"/>
        <v>254496.66666666666</v>
      </c>
      <c r="G256">
        <f t="shared" si="24"/>
        <v>1.1167081324036816</v>
      </c>
      <c r="H256">
        <f>K29+K30*C256</f>
        <v>255958.78403929214</v>
      </c>
    </row>
    <row r="257" spans="3:8" x14ac:dyDescent="0.2">
      <c r="C257" s="3">
        <v>248</v>
      </c>
      <c r="D257" s="5">
        <v>41122</v>
      </c>
      <c r="E257" s="3">
        <v>238867</v>
      </c>
      <c r="F257">
        <f t="shared" si="14"/>
        <v>252273.33333333334</v>
      </c>
      <c r="G257">
        <f>F257/E334</f>
        <v>1.066838440018165</v>
      </c>
      <c r="H257">
        <f>K29+K30*C257</f>
        <v>256189.44219652534</v>
      </c>
    </row>
    <row r="258" spans="3:8" x14ac:dyDescent="0.2">
      <c r="C258" s="3">
        <v>249</v>
      </c>
      <c r="D258" s="5">
        <v>41153</v>
      </c>
      <c r="E258" s="3">
        <v>253574</v>
      </c>
      <c r="F258">
        <f t="shared" si="14"/>
        <v>244267.33333333334</v>
      </c>
      <c r="G258">
        <f>F258/E334</f>
        <v>1.0329818748476405</v>
      </c>
      <c r="H258">
        <f>K29+K30*C258</f>
        <v>256420.10035375855</v>
      </c>
    </row>
    <row r="259" spans="3:8" x14ac:dyDescent="0.2">
      <c r="C259" s="3">
        <v>250</v>
      </c>
      <c r="D259" s="5">
        <v>41183</v>
      </c>
      <c r="E259" s="3">
        <v>240361</v>
      </c>
      <c r="F259">
        <f t="shared" si="14"/>
        <v>244214.66666666666</v>
      </c>
      <c r="G259">
        <f t="shared" ref="G259:G260" si="25">F259/E335</f>
        <v>1.0151058238995541</v>
      </c>
      <c r="H259">
        <f>K29+K30*C259</f>
        <v>256650.75851099176</v>
      </c>
    </row>
    <row r="260" spans="3:8" x14ac:dyDescent="0.2">
      <c r="C260" s="3">
        <v>251</v>
      </c>
      <c r="D260" s="5">
        <v>41214</v>
      </c>
      <c r="E260" s="3">
        <v>238709</v>
      </c>
      <c r="F260">
        <f t="shared" si="14"/>
        <v>236163</v>
      </c>
      <c r="G260">
        <f t="shared" si="25"/>
        <v>1.0362616773219715</v>
      </c>
      <c r="H260">
        <f>K29+K30*C260</f>
        <v>256881.41666822496</v>
      </c>
    </row>
    <row r="261" spans="3:8" x14ac:dyDescent="0.2">
      <c r="C261" s="3">
        <v>252</v>
      </c>
      <c r="D261" s="5">
        <v>41244</v>
      </c>
      <c r="E261" s="3">
        <v>229419</v>
      </c>
      <c r="F261">
        <f t="shared" si="14"/>
        <v>227977</v>
      </c>
      <c r="G261">
        <f>F261/E334</f>
        <v>0.96409170095936092</v>
      </c>
      <c r="H261">
        <f>K29+K30*C261</f>
        <v>257112.07482545817</v>
      </c>
    </row>
    <row r="262" spans="3:8" x14ac:dyDescent="0.2">
      <c r="C262" s="3">
        <v>253</v>
      </c>
      <c r="D262" s="5">
        <v>41275</v>
      </c>
      <c r="E262" s="3">
        <v>215803</v>
      </c>
      <c r="F262">
        <f t="shared" si="14"/>
        <v>232749.33333333334</v>
      </c>
      <c r="G262">
        <f>F262/E334</f>
        <v>0.98427341648714839</v>
      </c>
      <c r="H262">
        <f>K29+K30*C262</f>
        <v>257342.73298269135</v>
      </c>
    </row>
    <row r="263" spans="3:8" x14ac:dyDescent="0.2">
      <c r="C263" s="3">
        <v>254</v>
      </c>
      <c r="D263" s="5">
        <v>41306</v>
      </c>
      <c r="E263" s="3">
        <v>253026</v>
      </c>
      <c r="F263">
        <f t="shared" si="14"/>
        <v>240297.66666666666</v>
      </c>
      <c r="G263">
        <f t="shared" ref="G263:G264" si="26">F263/E335</f>
        <v>0.99882437132962421</v>
      </c>
      <c r="H263">
        <f>K29+K30*C263</f>
        <v>257573.39113992456</v>
      </c>
    </row>
    <row r="264" spans="3:8" x14ac:dyDescent="0.2">
      <c r="C264" s="3">
        <v>255</v>
      </c>
      <c r="D264" s="5">
        <v>41334</v>
      </c>
      <c r="E264" s="3">
        <v>252064</v>
      </c>
      <c r="F264">
        <f t="shared" si="14"/>
        <v>256165.33333333334</v>
      </c>
      <c r="G264">
        <f t="shared" si="26"/>
        <v>1.1240300893524471</v>
      </c>
      <c r="H264">
        <f>K29+K30*C264</f>
        <v>257804.04929715776</v>
      </c>
    </row>
    <row r="265" spans="3:8" x14ac:dyDescent="0.2">
      <c r="C265" s="3">
        <v>256</v>
      </c>
      <c r="D265" s="5">
        <v>41365</v>
      </c>
      <c r="E265" s="3">
        <v>263406</v>
      </c>
      <c r="F265">
        <f t="shared" si="14"/>
        <v>258483.33333333334</v>
      </c>
      <c r="G265">
        <f>F265/E334</f>
        <v>1.093099902634822</v>
      </c>
      <c r="H265">
        <f>K29+K30*C265</f>
        <v>258034.70745439097</v>
      </c>
    </row>
    <row r="266" spans="3:8" x14ac:dyDescent="0.2">
      <c r="C266" s="3">
        <v>257</v>
      </c>
      <c r="D266" s="5">
        <v>41395</v>
      </c>
      <c r="E266" s="3">
        <v>259980</v>
      </c>
      <c r="F266">
        <f t="shared" si="14"/>
        <v>262444</v>
      </c>
      <c r="G266">
        <f t="shared" ref="G266:G267" si="27">F266/E335</f>
        <v>1.0908781052495942</v>
      </c>
      <c r="H266">
        <f>K29+K30*C266</f>
        <v>258265.36561162418</v>
      </c>
    </row>
    <row r="267" spans="3:8" x14ac:dyDescent="0.2">
      <c r="C267" s="3">
        <v>258</v>
      </c>
      <c r="D267" s="5">
        <v>41426</v>
      </c>
      <c r="E267" s="3">
        <v>263946</v>
      </c>
      <c r="F267">
        <f t="shared" ref="F267:F333" si="28">AVERAGE(E266:E268)</f>
        <v>263995.66666666669</v>
      </c>
      <c r="G267">
        <f t="shared" si="27"/>
        <v>1.1583888769440265</v>
      </c>
      <c r="H267">
        <f>K29+K30*C267</f>
        <v>258496.02376885738</v>
      </c>
    </row>
    <row r="268" spans="3:8" x14ac:dyDescent="0.2">
      <c r="C268" s="3">
        <v>259</v>
      </c>
      <c r="D268" s="5">
        <v>41456</v>
      </c>
      <c r="E268" s="3">
        <v>268061</v>
      </c>
      <c r="F268">
        <f t="shared" si="28"/>
        <v>258181</v>
      </c>
      <c r="G268">
        <f>F268/E334</f>
        <v>1.0918213655122611</v>
      </c>
      <c r="H268">
        <f>K29+K30*C268</f>
        <v>258726.68192609059</v>
      </c>
    </row>
    <row r="269" spans="3:8" x14ac:dyDescent="0.2">
      <c r="C269" s="3">
        <v>260</v>
      </c>
      <c r="D269" s="5">
        <v>41487</v>
      </c>
      <c r="E269" s="3">
        <v>242536</v>
      </c>
      <c r="F269">
        <f t="shared" si="28"/>
        <v>256448.33333333334</v>
      </c>
      <c r="G269">
        <f t="shared" ref="G269:G270" si="29">F269/E335</f>
        <v>1.0659564400827721</v>
      </c>
      <c r="H269">
        <f>K29+K30*C269</f>
        <v>258957.34008332377</v>
      </c>
    </row>
    <row r="270" spans="3:8" x14ac:dyDescent="0.2">
      <c r="C270" s="3">
        <v>261</v>
      </c>
      <c r="D270" s="5">
        <v>41518</v>
      </c>
      <c r="E270" s="3">
        <v>258748</v>
      </c>
      <c r="F270">
        <f t="shared" si="28"/>
        <v>247113</v>
      </c>
      <c r="G270">
        <f t="shared" si="29"/>
        <v>1.0843092773553198</v>
      </c>
      <c r="H270">
        <f>K29+K30*C270</f>
        <v>259187.99824055698</v>
      </c>
    </row>
    <row r="271" spans="3:8" x14ac:dyDescent="0.2">
      <c r="C271" s="3">
        <v>262</v>
      </c>
      <c r="D271" s="5">
        <v>41548</v>
      </c>
      <c r="E271" s="3">
        <v>240055</v>
      </c>
      <c r="F271">
        <f t="shared" si="28"/>
        <v>246680</v>
      </c>
      <c r="G271">
        <f>F271/E334</f>
        <v>1.0431847984342946</v>
      </c>
      <c r="H271">
        <f>K29+K30*C271</f>
        <v>259418.65639779018</v>
      </c>
    </row>
    <row r="272" spans="3:8" x14ac:dyDescent="0.2">
      <c r="C272" s="3">
        <v>263</v>
      </c>
      <c r="D272" s="5">
        <v>41579</v>
      </c>
      <c r="E272" s="3">
        <v>241237</v>
      </c>
      <c r="F272">
        <f t="shared" si="28"/>
        <v>235901.66666666666</v>
      </c>
      <c r="G272">
        <f t="shared" ref="G272:G273" si="30">F272/E335</f>
        <v>0.9805519012000834</v>
      </c>
      <c r="H272">
        <f>K29+K30*C272</f>
        <v>259649.31455502339</v>
      </c>
    </row>
    <row r="273" spans="3:8" x14ac:dyDescent="0.2">
      <c r="C273" s="3">
        <v>264</v>
      </c>
      <c r="D273" s="5">
        <v>41609</v>
      </c>
      <c r="E273" s="3">
        <v>226413</v>
      </c>
      <c r="F273">
        <f t="shared" si="28"/>
        <v>227199.66666666666</v>
      </c>
      <c r="G273">
        <f t="shared" si="30"/>
        <v>0.99693138919726132</v>
      </c>
      <c r="H273">
        <f>K29+K30*C273</f>
        <v>259879.9727122566</v>
      </c>
    </row>
    <row r="274" spans="3:8" x14ac:dyDescent="0.2">
      <c r="C274" s="3">
        <v>265</v>
      </c>
      <c r="D274" s="5">
        <v>41640</v>
      </c>
      <c r="E274" s="3">
        <v>213949</v>
      </c>
      <c r="F274">
        <f t="shared" si="28"/>
        <v>231262</v>
      </c>
      <c r="G274">
        <f>F274/E334</f>
        <v>0.97798363408266498</v>
      </c>
      <c r="H274">
        <f>K29+K30*C274</f>
        <v>260110.6308694898</v>
      </c>
    </row>
    <row r="275" spans="3:8" x14ac:dyDescent="0.2">
      <c r="C275" s="3">
        <v>266</v>
      </c>
      <c r="D275" s="5">
        <v>41671</v>
      </c>
      <c r="E275" s="3">
        <v>253424</v>
      </c>
      <c r="F275">
        <f t="shared" si="28"/>
        <v>241369.66666666666</v>
      </c>
      <c r="G275">
        <f t="shared" ref="G275:G276" si="31">F275/E335</f>
        <v>1.0032802603148079</v>
      </c>
      <c r="H275">
        <f>K29+K30*C275</f>
        <v>260341.28902672301</v>
      </c>
    </row>
    <row r="276" spans="3:8" x14ac:dyDescent="0.2">
      <c r="C276" s="3">
        <v>267</v>
      </c>
      <c r="D276" s="5">
        <v>41699</v>
      </c>
      <c r="E276" s="3">
        <v>256736</v>
      </c>
      <c r="F276">
        <f t="shared" si="28"/>
        <v>258799</v>
      </c>
      <c r="G276">
        <f t="shared" si="31"/>
        <v>1.1355863781762974</v>
      </c>
      <c r="H276">
        <f>K29+K30*C276</f>
        <v>260571.94718395622</v>
      </c>
    </row>
    <row r="277" spans="3:8" x14ac:dyDescent="0.2">
      <c r="C277" s="3">
        <v>268</v>
      </c>
      <c r="D277" s="5">
        <v>41730</v>
      </c>
      <c r="E277" s="3">
        <v>266237</v>
      </c>
      <c r="F277">
        <f t="shared" si="28"/>
        <v>262144</v>
      </c>
      <c r="G277">
        <f>F277/E334</f>
        <v>1.10858049213864</v>
      </c>
      <c r="H277">
        <f>K29+K30*C277</f>
        <v>260802.60534118942</v>
      </c>
    </row>
    <row r="278" spans="3:8" x14ac:dyDescent="0.2">
      <c r="C278" s="3">
        <v>269</v>
      </c>
      <c r="D278" s="5">
        <v>41760</v>
      </c>
      <c r="E278" s="3">
        <v>263459</v>
      </c>
      <c r="F278">
        <f t="shared" si="28"/>
        <v>266583</v>
      </c>
      <c r="G278">
        <f>F278/E334</f>
        <v>1.1273525746757318</v>
      </c>
      <c r="H278">
        <f>K29+K30*C278</f>
        <v>261033.26349842263</v>
      </c>
    </row>
    <row r="279" spans="3:8" x14ac:dyDescent="0.2">
      <c r="C279" s="3">
        <v>270</v>
      </c>
      <c r="D279" s="5">
        <v>41791</v>
      </c>
      <c r="E279" s="3">
        <v>270053</v>
      </c>
      <c r="F279">
        <f t="shared" si="28"/>
        <v>267447.66666666669</v>
      </c>
      <c r="G279">
        <f>F279/E334</f>
        <v>1.1310091626535961</v>
      </c>
      <c r="H279">
        <f>K29+K30*C279</f>
        <v>261263.92165565584</v>
      </c>
    </row>
    <row r="280" spans="3:8" x14ac:dyDescent="0.2">
      <c r="C280" s="3">
        <v>271</v>
      </c>
      <c r="D280" s="5">
        <v>41821</v>
      </c>
      <c r="E280" s="3">
        <v>268831</v>
      </c>
      <c r="F280">
        <f t="shared" si="28"/>
        <v>262190.66666666669</v>
      </c>
      <c r="G280">
        <f>F280/E334</f>
        <v>1.1087778407573374</v>
      </c>
      <c r="H280">
        <f>K29+K30*C280</f>
        <v>261494.57981288902</v>
      </c>
    </row>
    <row r="281" spans="3:8" x14ac:dyDescent="0.2">
      <c r="C281" s="3">
        <v>272</v>
      </c>
      <c r="D281" s="5">
        <v>41852</v>
      </c>
      <c r="E281" s="3">
        <v>247688</v>
      </c>
      <c r="F281">
        <f t="shared" si="28"/>
        <v>260554.33333333334</v>
      </c>
      <c r="G281">
        <f>F281/E334</f>
        <v>1.101857952406013</v>
      </c>
      <c r="H281">
        <f>K29+K30*C281</f>
        <v>261725.23797012222</v>
      </c>
    </row>
    <row r="282" spans="3:8" x14ac:dyDescent="0.2">
      <c r="C282" s="3">
        <v>273</v>
      </c>
      <c r="D282" s="5">
        <v>41883</v>
      </c>
      <c r="E282" s="3">
        <v>265144</v>
      </c>
      <c r="F282">
        <f t="shared" si="28"/>
        <v>251427.66666666666</v>
      </c>
      <c r="G282">
        <f>F282/E334</f>
        <v>1.0632622011207704</v>
      </c>
      <c r="H282">
        <f>K29+K30*C282</f>
        <v>261955.89612735543</v>
      </c>
    </row>
    <row r="283" spans="3:8" x14ac:dyDescent="0.2">
      <c r="C283" s="3">
        <v>274</v>
      </c>
      <c r="D283" s="5">
        <v>41913</v>
      </c>
      <c r="E283" s="3">
        <v>241451</v>
      </c>
      <c r="F283">
        <f t="shared" si="28"/>
        <v>252955.33333333334</v>
      </c>
      <c r="G283">
        <f>F283/E334</f>
        <v>1.0697225491171278</v>
      </c>
      <c r="H283">
        <f>K29+K30*C283</f>
        <v>262186.55428458867</v>
      </c>
    </row>
    <row r="284" spans="3:8" x14ac:dyDescent="0.2">
      <c r="C284" s="3">
        <v>275</v>
      </c>
      <c r="D284" s="5">
        <v>41944</v>
      </c>
      <c r="E284" s="3">
        <v>252271</v>
      </c>
      <c r="F284">
        <f t="shared" si="28"/>
        <v>242406.66666666666</v>
      </c>
      <c r="G284">
        <f>F284/E334</f>
        <v>1.0251133034935782</v>
      </c>
      <c r="H284">
        <f>K29+K30*C284</f>
        <v>262417.21244182182</v>
      </c>
    </row>
    <row r="285" spans="3:8" x14ac:dyDescent="0.2">
      <c r="C285" s="3">
        <v>276</v>
      </c>
      <c r="D285" s="5">
        <v>41974</v>
      </c>
      <c r="E285" s="3">
        <v>233498</v>
      </c>
      <c r="F285">
        <f t="shared" si="28"/>
        <v>234329.66666666666</v>
      </c>
      <c r="G285">
        <f>F285/E334</f>
        <v>0.99095648649603563</v>
      </c>
      <c r="H285">
        <f>K29+K30*C285</f>
        <v>262647.87059905502</v>
      </c>
    </row>
    <row r="286" spans="3:8" x14ac:dyDescent="0.2">
      <c r="C286" s="3">
        <v>277</v>
      </c>
      <c r="D286" s="5">
        <v>42005</v>
      </c>
      <c r="E286" s="3">
        <v>217220</v>
      </c>
      <c r="F286">
        <f t="shared" si="28"/>
        <v>236245</v>
      </c>
      <c r="G286">
        <f>F286/E334</f>
        <v>0.99905623766057194</v>
      </c>
      <c r="H286">
        <f>K29+K30*C286</f>
        <v>262878.52875628823</v>
      </c>
    </row>
    <row r="287" spans="3:8" x14ac:dyDescent="0.2">
      <c r="C287" s="3">
        <v>278</v>
      </c>
      <c r="D287" s="5">
        <v>42036</v>
      </c>
      <c r="E287" s="3">
        <v>258017</v>
      </c>
      <c r="F287">
        <f t="shared" si="28"/>
        <v>246018</v>
      </c>
      <c r="G287">
        <f>F287/E334</f>
        <v>1.0403852673147733</v>
      </c>
      <c r="H287">
        <f>K29+K30*C287</f>
        <v>263109.18691352144</v>
      </c>
    </row>
    <row r="288" spans="3:8" x14ac:dyDescent="0.2">
      <c r="C288" s="3">
        <v>279</v>
      </c>
      <c r="D288" s="5">
        <v>42064</v>
      </c>
      <c r="E288" s="3">
        <v>262817</v>
      </c>
      <c r="F288">
        <f t="shared" si="28"/>
        <v>263891</v>
      </c>
      <c r="G288">
        <f>F288/E334</f>
        <v>1.1159683786428749</v>
      </c>
      <c r="H288">
        <f>K29+K30*C288</f>
        <v>263339.84507075464</v>
      </c>
    </row>
    <row r="289" spans="3:8" x14ac:dyDescent="0.2">
      <c r="C289" s="3">
        <v>280</v>
      </c>
      <c r="D289" s="5">
        <v>42095</v>
      </c>
      <c r="E289" s="3">
        <v>270839</v>
      </c>
      <c r="F289">
        <f t="shared" si="28"/>
        <v>268076.66666666669</v>
      </c>
      <c r="G289">
        <f>F289/E334</f>
        <v>1.1336691401070385</v>
      </c>
      <c r="H289">
        <f>K29+K30*C289</f>
        <v>263570.50322798785</v>
      </c>
    </row>
    <row r="290" spans="3:8" x14ac:dyDescent="0.2">
      <c r="C290" s="3">
        <v>281</v>
      </c>
      <c r="D290" s="5">
        <v>42125</v>
      </c>
      <c r="E290" s="3">
        <v>270574</v>
      </c>
      <c r="F290">
        <f t="shared" si="28"/>
        <v>273261.66666666669</v>
      </c>
      <c r="G290">
        <f>F290/E334</f>
        <v>1.1555959812773069</v>
      </c>
      <c r="H290">
        <f>K29+K30*C290</f>
        <v>263801.16138522106</v>
      </c>
    </row>
    <row r="291" spans="3:8" x14ac:dyDescent="0.2">
      <c r="C291" s="3">
        <v>282</v>
      </c>
      <c r="D291" s="5">
        <v>42156</v>
      </c>
      <c r="E291" s="3">
        <v>278372</v>
      </c>
      <c r="F291">
        <f t="shared" si="28"/>
        <v>273718.33333333331</v>
      </c>
      <c r="G291">
        <f>F291/E334</f>
        <v>1.1575271784745595</v>
      </c>
      <c r="H291">
        <f>K29+K30*C291</f>
        <v>264031.81954245426</v>
      </c>
    </row>
    <row r="292" spans="3:8" x14ac:dyDescent="0.2">
      <c r="C292" s="3">
        <v>283</v>
      </c>
      <c r="D292" s="5">
        <v>42186</v>
      </c>
      <c r="E292" s="3">
        <v>272209</v>
      </c>
      <c r="F292">
        <f t="shared" si="28"/>
        <v>268557</v>
      </c>
      <c r="G292">
        <f>F292/E334</f>
        <v>1.1357004212466306</v>
      </c>
      <c r="H292">
        <f>K29+K30*C292</f>
        <v>264262.47769968747</v>
      </c>
    </row>
    <row r="293" spans="3:8" x14ac:dyDescent="0.2">
      <c r="C293" s="3">
        <v>284</v>
      </c>
      <c r="D293" s="5">
        <v>42217</v>
      </c>
      <c r="E293" s="3">
        <v>255090</v>
      </c>
      <c r="F293">
        <f t="shared" si="28"/>
        <v>265256</v>
      </c>
      <c r="G293">
        <f>F293/E334</f>
        <v>1.121740825739773</v>
      </c>
      <c r="H293">
        <f>K29+K30*C293</f>
        <v>264493.13585692068</v>
      </c>
    </row>
    <row r="294" spans="3:8" x14ac:dyDescent="0.2">
      <c r="C294" s="3">
        <v>285</v>
      </c>
      <c r="D294" s="5">
        <v>42248</v>
      </c>
      <c r="E294" s="3">
        <v>268469</v>
      </c>
      <c r="F294">
        <f t="shared" si="28"/>
        <v>257467.33333333334</v>
      </c>
      <c r="G294">
        <f>F294/E334</f>
        <v>1.0888033412791822</v>
      </c>
      <c r="H294">
        <f>K29+K30*C294</f>
        <v>264723.79401415389</v>
      </c>
    </row>
    <row r="295" spans="3:8" x14ac:dyDescent="0.2">
      <c r="C295" s="3">
        <v>286</v>
      </c>
      <c r="D295" s="5">
        <v>42278</v>
      </c>
      <c r="E295" s="3">
        <v>248843</v>
      </c>
      <c r="F295">
        <f t="shared" si="28"/>
        <v>258912</v>
      </c>
      <c r="G295">
        <f>F295/E334</f>
        <v>1.0949126906608564</v>
      </c>
      <c r="H295">
        <f>K29+K30*C295</f>
        <v>264954.45217138709</v>
      </c>
    </row>
    <row r="296" spans="3:8" x14ac:dyDescent="0.2">
      <c r="C296" s="3">
        <v>287</v>
      </c>
      <c r="D296" s="5">
        <v>42309</v>
      </c>
      <c r="E296" s="3">
        <v>259424</v>
      </c>
      <c r="F296">
        <f t="shared" si="28"/>
        <v>249315.33333333334</v>
      </c>
      <c r="G296">
        <f>F296/E334</f>
        <v>1.0543293568587331</v>
      </c>
      <c r="H296">
        <f>K29+K30*C296</f>
        <v>265185.1103286203</v>
      </c>
    </row>
    <row r="297" spans="3:8" x14ac:dyDescent="0.2">
      <c r="C297" s="3">
        <v>288</v>
      </c>
      <c r="D297" s="5">
        <v>42339</v>
      </c>
      <c r="E297" s="3">
        <v>239679</v>
      </c>
      <c r="F297">
        <f t="shared" si="28"/>
        <v>240704.66666666666</v>
      </c>
      <c r="G297">
        <f>F297/E334</f>
        <v>1.0179157174430871</v>
      </c>
      <c r="H297">
        <f>K29+K30*C297</f>
        <v>265415.76848585351</v>
      </c>
    </row>
    <row r="298" spans="3:8" x14ac:dyDescent="0.2">
      <c r="C298" s="3">
        <v>289</v>
      </c>
      <c r="D298" s="5">
        <v>42370</v>
      </c>
      <c r="E298" s="3">
        <v>223011</v>
      </c>
      <c r="F298">
        <f t="shared" si="28"/>
        <v>242612.33333333334</v>
      </c>
      <c r="G298">
        <f>F298/E334</f>
        <v>1.0259830470488374</v>
      </c>
      <c r="H298">
        <f>K29+K30*C298</f>
        <v>265646.42664308671</v>
      </c>
    </row>
    <row r="299" spans="3:8" x14ac:dyDescent="0.2">
      <c r="C299" s="3">
        <v>290</v>
      </c>
      <c r="D299" s="5">
        <v>42401</v>
      </c>
      <c r="E299" s="3">
        <v>265147</v>
      </c>
      <c r="F299">
        <f t="shared" si="28"/>
        <v>252603.66666666666</v>
      </c>
      <c r="G299">
        <f>F299/E334</f>
        <v>1.068235386311944</v>
      </c>
      <c r="H299">
        <f>K29+K30*C299</f>
        <v>265877.08480031986</v>
      </c>
    </row>
    <row r="300" spans="3:8" x14ac:dyDescent="0.2">
      <c r="C300" s="3">
        <v>291</v>
      </c>
      <c r="D300" s="5">
        <v>42430</v>
      </c>
      <c r="E300" s="3">
        <v>269653</v>
      </c>
      <c r="F300">
        <f t="shared" si="28"/>
        <v>270924</v>
      </c>
      <c r="G300">
        <f>F300/E334</f>
        <v>1.1457102251135594</v>
      </c>
      <c r="H300">
        <f>K29+K30*C300</f>
        <v>266107.74295755313</v>
      </c>
    </row>
    <row r="301" spans="3:8" x14ac:dyDescent="0.2">
      <c r="C301" s="3">
        <v>292</v>
      </c>
      <c r="D301" s="5">
        <v>42461</v>
      </c>
      <c r="E301" s="3">
        <v>277972</v>
      </c>
      <c r="F301">
        <f t="shared" si="28"/>
        <v>274872</v>
      </c>
      <c r="G301">
        <f>F301/E334</f>
        <v>1.1624059182553568</v>
      </c>
      <c r="H301">
        <f>K29+K30*C301</f>
        <v>266338.40111478628</v>
      </c>
    </row>
    <row r="302" spans="3:8" x14ac:dyDescent="0.2">
      <c r="C302" s="3">
        <v>293</v>
      </c>
      <c r="D302" s="5">
        <v>42491</v>
      </c>
      <c r="E302" s="3">
        <v>276991</v>
      </c>
      <c r="F302">
        <f t="shared" si="28"/>
        <v>280041</v>
      </c>
      <c r="G302">
        <f>F302/E334</f>
        <v>1.1842650970420718</v>
      </c>
      <c r="H302">
        <f>K29+K30*C302</f>
        <v>266569.05927201954</v>
      </c>
    </row>
    <row r="303" spans="3:8" x14ac:dyDescent="0.2">
      <c r="C303" s="3">
        <v>294</v>
      </c>
      <c r="D303" s="5">
        <v>42522</v>
      </c>
      <c r="E303" s="3">
        <v>285160</v>
      </c>
      <c r="F303">
        <f t="shared" si="28"/>
        <v>280454.66666666669</v>
      </c>
      <c r="G303">
        <f>F303/E334</f>
        <v>1.1860144515835249</v>
      </c>
      <c r="H303">
        <f>K29+K30*C303</f>
        <v>266799.71742925269</v>
      </c>
    </row>
    <row r="304" spans="3:8" x14ac:dyDescent="0.2">
      <c r="C304" s="3">
        <v>295</v>
      </c>
      <c r="D304" s="5">
        <v>42552</v>
      </c>
      <c r="E304" s="3">
        <v>279213</v>
      </c>
      <c r="F304">
        <f t="shared" si="28"/>
        <v>275470.66666666669</v>
      </c>
      <c r="G304">
        <f>F304/E334</f>
        <v>1.1649376191066458</v>
      </c>
      <c r="H304">
        <f>K29+K30*C304</f>
        <v>267030.3755864859</v>
      </c>
    </row>
    <row r="305" spans="3:8" x14ac:dyDescent="0.2">
      <c r="C305" s="3">
        <v>296</v>
      </c>
      <c r="D305" s="5">
        <v>42583</v>
      </c>
      <c r="E305" s="3">
        <v>262039</v>
      </c>
      <c r="F305">
        <f t="shared" si="28"/>
        <v>272287.33333333331</v>
      </c>
      <c r="G305">
        <f>F305/E334</f>
        <v>1.1514756240455037</v>
      </c>
      <c r="H305">
        <f>K29+K39*C305</f>
        <v>198986.21920269082</v>
      </c>
    </row>
    <row r="306" spans="3:8" x14ac:dyDescent="0.2">
      <c r="C306" s="3">
        <v>297</v>
      </c>
      <c r="D306" s="5">
        <v>42614</v>
      </c>
      <c r="E306" s="3">
        <v>275610</v>
      </c>
      <c r="F306">
        <f t="shared" si="28"/>
        <v>264267.66666666669</v>
      </c>
      <c r="G306">
        <f>F306/E334</f>
        <v>1.1175612639223609</v>
      </c>
      <c r="H306">
        <f>K29+K30*C306</f>
        <v>267491.69190095231</v>
      </c>
    </row>
    <row r="307" spans="3:8" x14ac:dyDescent="0.2">
      <c r="C307" s="3">
        <v>298</v>
      </c>
      <c r="D307" s="5">
        <v>42644</v>
      </c>
      <c r="E307" s="3">
        <v>255154</v>
      </c>
      <c r="F307">
        <f t="shared" si="28"/>
        <v>265180.66666666669</v>
      </c>
      <c r="G307">
        <f>F307/E334</f>
        <v>1.1214222486838759</v>
      </c>
      <c r="H307">
        <f>K29+K30*C307</f>
        <v>267722.35005818552</v>
      </c>
    </row>
    <row r="308" spans="3:8" x14ac:dyDescent="0.2">
      <c r="C308" s="3">
        <v>299</v>
      </c>
      <c r="D308" s="5">
        <v>42675</v>
      </c>
      <c r="E308" s="3">
        <v>264778</v>
      </c>
      <c r="F308">
        <f t="shared" si="28"/>
        <v>254839.66666666666</v>
      </c>
      <c r="G308">
        <f>F308/E334</f>
        <v>1.0776912044135294</v>
      </c>
      <c r="H308">
        <f>K29+K30*C308</f>
        <v>267953.00821541873</v>
      </c>
    </row>
    <row r="309" spans="3:8" x14ac:dyDescent="0.2">
      <c r="C309" s="3">
        <v>300</v>
      </c>
      <c r="D309" s="5">
        <v>42705</v>
      </c>
      <c r="E309" s="3">
        <v>244587</v>
      </c>
      <c r="F309">
        <f t="shared" si="28"/>
        <v>245437.33333333334</v>
      </c>
      <c r="G309">
        <f>F309/E334</f>
        <v>1.0379296866449816</v>
      </c>
      <c r="H309">
        <f>K29+K30*C308</f>
        <v>267953.00821541873</v>
      </c>
    </row>
    <row r="310" spans="3:8" x14ac:dyDescent="0.2">
      <c r="C310" s="3">
        <v>301</v>
      </c>
      <c r="D310" s="5">
        <v>42736</v>
      </c>
      <c r="E310" s="3">
        <v>226947</v>
      </c>
      <c r="F310">
        <f t="shared" si="28"/>
        <v>246296.33333333334</v>
      </c>
      <c r="G310">
        <f>F310/E334</f>
        <v>1.041562310862004</v>
      </c>
      <c r="H310">
        <f>K29+K30*C309</f>
        <v>268183.66637265193</v>
      </c>
    </row>
    <row r="311" spans="3:8" x14ac:dyDescent="0.2">
      <c r="C311" s="3">
        <v>302</v>
      </c>
      <c r="D311" s="5">
        <v>42767</v>
      </c>
      <c r="E311" s="3">
        <v>267355</v>
      </c>
      <c r="F311">
        <f t="shared" si="28"/>
        <v>255735.33333333334</v>
      </c>
      <c r="G311">
        <f>F311/E334</f>
        <v>1.0814788882595283</v>
      </c>
      <c r="H311">
        <f>K329+K30*C310</f>
        <v>69428.105327194324</v>
      </c>
    </row>
    <row r="312" spans="3:8" x14ac:dyDescent="0.2">
      <c r="C312" s="3">
        <v>303</v>
      </c>
      <c r="D312" s="5">
        <v>42795</v>
      </c>
      <c r="E312" s="3">
        <v>272904</v>
      </c>
      <c r="F312">
        <f t="shared" si="28"/>
        <v>274738.33333333331</v>
      </c>
      <c r="G312">
        <f>F312/E334</f>
        <v>1.1618406554260878</v>
      </c>
      <c r="H312">
        <f>K29+K30*C311</f>
        <v>268644.98268711835</v>
      </c>
    </row>
    <row r="313" spans="3:8" x14ac:dyDescent="0.2">
      <c r="C313" s="3">
        <v>304</v>
      </c>
      <c r="D313" s="5">
        <v>42826</v>
      </c>
      <c r="E313" s="3">
        <v>283956</v>
      </c>
      <c r="F313">
        <f t="shared" si="28"/>
        <v>279132.33333333331</v>
      </c>
      <c r="G313">
        <f>F313/E334</f>
        <v>1.1804224375094357</v>
      </c>
      <c r="H313">
        <f>K29+K30*C312</f>
        <v>268875.64084435155</v>
      </c>
    </row>
    <row r="314" spans="3:8" x14ac:dyDescent="0.2">
      <c r="C314" s="3">
        <v>305</v>
      </c>
      <c r="D314" s="5">
        <v>42856</v>
      </c>
      <c r="E314" s="3">
        <v>280537</v>
      </c>
      <c r="F314">
        <f t="shared" si="28"/>
        <v>283945.33333333331</v>
      </c>
      <c r="G314">
        <f>F314/E334</f>
        <v>1.2007761282620879</v>
      </c>
      <c r="H314">
        <f>K29+K30*C313</f>
        <v>269106.29900158476</v>
      </c>
    </row>
    <row r="315" spans="3:8" x14ac:dyDescent="0.2">
      <c r="C315" s="3">
        <v>306</v>
      </c>
      <c r="D315" s="5">
        <v>42887</v>
      </c>
      <c r="E315" s="3">
        <v>287343</v>
      </c>
      <c r="F315">
        <f t="shared" si="28"/>
        <v>283688</v>
      </c>
      <c r="G315">
        <f>F315/E334</f>
        <v>1.1996878915932712</v>
      </c>
      <c r="H315">
        <f>K29+K30*C314</f>
        <v>269336.95715881797</v>
      </c>
    </row>
    <row r="316" spans="3:8" x14ac:dyDescent="0.2">
      <c r="C316" s="3">
        <v>307</v>
      </c>
      <c r="D316" s="5">
        <v>42917</v>
      </c>
      <c r="E316" s="3">
        <v>283184</v>
      </c>
      <c r="F316">
        <f t="shared" si="28"/>
        <v>277733.33333333331</v>
      </c>
      <c r="G316">
        <f>F316/E334</f>
        <v>1.1745062078474868</v>
      </c>
      <c r="H316">
        <f>K29+K30*C315</f>
        <v>269567.61531605117</v>
      </c>
    </row>
    <row r="317" spans="3:8" x14ac:dyDescent="0.2">
      <c r="C317" s="3">
        <v>308</v>
      </c>
      <c r="D317" s="5">
        <v>42948</v>
      </c>
      <c r="E317" s="3">
        <v>262673</v>
      </c>
      <c r="F317">
        <f t="shared" si="28"/>
        <v>274931.33333333331</v>
      </c>
      <c r="G317">
        <f>F317/E334</f>
        <v>1.1626568329277005</v>
      </c>
      <c r="H317">
        <f>K29+K30*C316</f>
        <v>269798.27347328432</v>
      </c>
    </row>
    <row r="318" spans="3:8" x14ac:dyDescent="0.2">
      <c r="C318" s="3">
        <v>309</v>
      </c>
      <c r="D318" s="5">
        <v>42979</v>
      </c>
      <c r="E318" s="3">
        <v>278937</v>
      </c>
      <c r="F318">
        <f t="shared" si="28"/>
        <v>266440.66666666669</v>
      </c>
      <c r="G318">
        <f>F318/E334</f>
        <v>1.1267506613887048</v>
      </c>
      <c r="H318">
        <f>K29+H30*C317</f>
        <v>270028.93163051759</v>
      </c>
    </row>
    <row r="319" spans="3:8" x14ac:dyDescent="0.2">
      <c r="C319" s="3">
        <v>310</v>
      </c>
      <c r="D319" s="5">
        <v>43009</v>
      </c>
      <c r="E319" s="3">
        <v>257712</v>
      </c>
      <c r="F319">
        <f t="shared" si="28"/>
        <v>267728</v>
      </c>
      <c r="G319">
        <f>F319/E334</f>
        <v>1.1321946639987708</v>
      </c>
      <c r="H319">
        <f>K29+K30*C318</f>
        <v>270259.58978775074</v>
      </c>
    </row>
    <row r="320" spans="3:8" x14ac:dyDescent="0.2">
      <c r="C320" s="3">
        <v>311</v>
      </c>
      <c r="D320" s="5">
        <v>43040</v>
      </c>
      <c r="E320" s="3">
        <v>266535</v>
      </c>
      <c r="F320">
        <f t="shared" si="28"/>
        <v>256647.33333333334</v>
      </c>
      <c r="G320">
        <f>F320/E334</f>
        <v>1.0853356441220712</v>
      </c>
      <c r="H320">
        <f>K29+K30*C319</f>
        <v>270490.247944984</v>
      </c>
    </row>
    <row r="321" spans="3:8" x14ac:dyDescent="0.2">
      <c r="C321" s="3">
        <v>312</v>
      </c>
      <c r="D321" s="5">
        <v>43070</v>
      </c>
      <c r="E321" s="3">
        <v>245695</v>
      </c>
      <c r="F321">
        <f t="shared" si="28"/>
        <v>246296.66666666666</v>
      </c>
      <c r="G321">
        <f>F321/E334</f>
        <v>1.0415637204949946</v>
      </c>
      <c r="H321">
        <f>K29+K30*C320</f>
        <v>270720.90610221715</v>
      </c>
    </row>
    <row r="322" spans="3:8" x14ac:dyDescent="0.2">
      <c r="C322" s="3">
        <v>313</v>
      </c>
      <c r="D322" s="5">
        <v>43101</v>
      </c>
      <c r="E322" s="7">
        <v>226660</v>
      </c>
      <c r="F322">
        <f t="shared" si="28"/>
        <v>246945</v>
      </c>
      <c r="G322">
        <f>F322/E334</f>
        <v>1.0443054566618974</v>
      </c>
      <c r="H322">
        <f>K29+K30*C321</f>
        <v>270951.56425945036</v>
      </c>
    </row>
    <row r="323" spans="3:8" x14ac:dyDescent="0.2">
      <c r="C323" s="3">
        <v>314</v>
      </c>
      <c r="D323" s="5">
        <v>43132</v>
      </c>
      <c r="E323" s="7">
        <v>268480</v>
      </c>
      <c r="F323">
        <f t="shared" si="28"/>
        <v>255871.66666666666</v>
      </c>
      <c r="G323">
        <f>F323/E334</f>
        <v>1.0820554281527228</v>
      </c>
      <c r="H323">
        <f>K29+K30*C322</f>
        <v>271182.22241668357</v>
      </c>
    </row>
    <row r="324" spans="3:8" x14ac:dyDescent="0.2">
      <c r="C324" s="3">
        <v>315</v>
      </c>
      <c r="D324" s="5">
        <v>43160</v>
      </c>
      <c r="E324" s="7">
        <v>272475</v>
      </c>
      <c r="F324">
        <f t="shared" si="28"/>
        <v>275706.33333333331</v>
      </c>
      <c r="G324">
        <f>F324/E334</f>
        <v>1.1659342296310675</v>
      </c>
      <c r="H324">
        <f>K29+K30*C323</f>
        <v>271412.88057391677</v>
      </c>
    </row>
    <row r="325" spans="3:8" x14ac:dyDescent="0.2">
      <c r="C325" s="3">
        <v>316</v>
      </c>
      <c r="D325" s="5">
        <v>43191</v>
      </c>
      <c r="E325" s="7">
        <v>286164</v>
      </c>
      <c r="F325">
        <f t="shared" si="28"/>
        <v>279838.66666666669</v>
      </c>
      <c r="G325">
        <f>F325/E334</f>
        <v>1.1834094498167196</v>
      </c>
      <c r="H325">
        <f>K29+K30*C324</f>
        <v>271643.53873114998</v>
      </c>
    </row>
    <row r="326" spans="3:8" x14ac:dyDescent="0.2">
      <c r="C326" s="3">
        <v>317</v>
      </c>
      <c r="D326" s="5">
        <v>43221</v>
      </c>
      <c r="E326" s="7">
        <v>280877</v>
      </c>
      <c r="F326">
        <f t="shared" si="28"/>
        <v>285062</v>
      </c>
      <c r="G326">
        <f>F326/E334</f>
        <v>1.205498398780918</v>
      </c>
      <c r="H326">
        <f>K29+K30*C325</f>
        <v>271874.19688838319</v>
      </c>
    </row>
    <row r="327" spans="3:8" x14ac:dyDescent="0.2">
      <c r="C327" s="3">
        <v>318</v>
      </c>
      <c r="D327" s="5">
        <v>43252</v>
      </c>
      <c r="E327" s="7">
        <v>288145</v>
      </c>
      <c r="F327">
        <f t="shared" si="28"/>
        <v>285210</v>
      </c>
      <c r="G327">
        <f>F327/E334</f>
        <v>1.2061242758287869</v>
      </c>
      <c r="H327">
        <f>K29+K30*C326</f>
        <v>272104.85504561639</v>
      </c>
    </row>
    <row r="328" spans="3:8" x14ac:dyDescent="0.2">
      <c r="C328" s="3">
        <v>319</v>
      </c>
      <c r="D328" s="5">
        <v>43282</v>
      </c>
      <c r="E328" s="7">
        <v>286608</v>
      </c>
      <c r="F328">
        <f t="shared" si="28"/>
        <v>278449.33333333331</v>
      </c>
      <c r="G328">
        <f>F328/E334</f>
        <v>1.1775340995115007</v>
      </c>
      <c r="H328">
        <f>K29+K30*C327</f>
        <v>272335.5132028496</v>
      </c>
    </row>
    <row r="329" spans="3:8" x14ac:dyDescent="0.2">
      <c r="C329" s="3">
        <v>320</v>
      </c>
      <c r="D329" s="5">
        <v>43313</v>
      </c>
      <c r="E329" s="7">
        <v>260595</v>
      </c>
      <c r="F329">
        <f t="shared" si="28"/>
        <v>276459</v>
      </c>
      <c r="G329">
        <f>F329/E334</f>
        <v>1.1691171809240579</v>
      </c>
      <c r="H329">
        <f>K29+K30*C328</f>
        <v>272566.17136008281</v>
      </c>
    </row>
    <row r="330" spans="3:8" x14ac:dyDescent="0.2">
      <c r="C330" s="3">
        <v>321</v>
      </c>
      <c r="D330" s="5">
        <v>43344</v>
      </c>
      <c r="E330" s="7">
        <v>282174</v>
      </c>
      <c r="F330">
        <f t="shared" si="28"/>
        <v>267119.66666666669</v>
      </c>
      <c r="G330">
        <f>F330/E334</f>
        <v>1.1296220837907516</v>
      </c>
      <c r="H330">
        <f>K29+K30*C329</f>
        <v>272796.82951731601</v>
      </c>
    </row>
    <row r="331" spans="3:8" x14ac:dyDescent="0.2">
      <c r="C331" s="3">
        <v>322</v>
      </c>
      <c r="D331" s="5">
        <v>43374</v>
      </c>
      <c r="E331" s="7">
        <v>258590</v>
      </c>
      <c r="F331">
        <f t="shared" si="28"/>
        <v>269725.66666666669</v>
      </c>
      <c r="G331">
        <f>F331/E334</f>
        <v>1.1406425945120091</v>
      </c>
      <c r="H331">
        <f>K29+K30*C330</f>
        <v>273027.48767454922</v>
      </c>
    </row>
    <row r="332" spans="3:8" x14ac:dyDescent="0.2">
      <c r="C332" s="3">
        <v>323</v>
      </c>
      <c r="D332" s="5">
        <v>43405</v>
      </c>
      <c r="E332" s="7">
        <v>268413</v>
      </c>
      <c r="F332">
        <f t="shared" si="28"/>
        <v>271513</v>
      </c>
      <c r="G332">
        <f>F332/E334</f>
        <v>1.1482010466081183</v>
      </c>
      <c r="H332">
        <f>K29+K30*C331</f>
        <v>273258.14583178243</v>
      </c>
    </row>
    <row r="333" spans="3:8" ht="15.75" thickBot="1" x14ac:dyDescent="0.25">
      <c r="C333" s="4">
        <v>324</v>
      </c>
      <c r="D333" s="6">
        <v>43435</v>
      </c>
      <c r="E333" s="8">
        <v>287536</v>
      </c>
      <c r="F333">
        <f t="shared" si="28"/>
        <v>264139.05658436212</v>
      </c>
      <c r="G333">
        <f>F333/E334</f>
        <v>1.1170173848775031</v>
      </c>
      <c r="H333">
        <f>K29+K30*C332</f>
        <v>273488.80398901564</v>
      </c>
    </row>
    <row r="334" spans="3:8" x14ac:dyDescent="0.2">
      <c r="C334" s="1"/>
      <c r="D334" s="2" t="s">
        <v>21</v>
      </c>
      <c r="E334">
        <f>AVERAGE(E10:E333)</f>
        <v>236468.16975308643</v>
      </c>
    </row>
    <row r="335" spans="3:8" x14ac:dyDescent="0.2">
      <c r="C335" s="1"/>
      <c r="D335" s="2" t="s">
        <v>22</v>
      </c>
      <c r="E335">
        <f>MEDIAN(E10:E333)</f>
        <v>240580.5</v>
      </c>
    </row>
    <row r="336" spans="3:8" x14ac:dyDescent="0.2">
      <c r="C336" s="1"/>
      <c r="D336" s="2" t="s">
        <v>23</v>
      </c>
      <c r="E336">
        <f>_xlfn.MODE.MULT(E10:E333)</f>
        <v>227899</v>
      </c>
    </row>
    <row r="337" spans="3:5" x14ac:dyDescent="0.2">
      <c r="C337" s="1"/>
      <c r="D337" s="2" t="s">
        <v>28</v>
      </c>
      <c r="E337">
        <f>_xlfn.STDEV.S(E10:E333)</f>
        <v>27395.321739420953</v>
      </c>
    </row>
    <row r="338" spans="3:5" x14ac:dyDescent="0.2">
      <c r="C338" s="1"/>
      <c r="D338" s="2"/>
    </row>
    <row r="339" spans="3:5" x14ac:dyDescent="0.2">
      <c r="C339" s="1"/>
      <c r="D339" s="2"/>
    </row>
    <row r="340" spans="3:5" x14ac:dyDescent="0.2">
      <c r="C340" s="1"/>
      <c r="D340" s="2"/>
    </row>
    <row r="341" spans="3:5" x14ac:dyDescent="0.2">
      <c r="C341" s="1"/>
      <c r="D341" s="2"/>
    </row>
    <row r="342" spans="3:5" x14ac:dyDescent="0.2">
      <c r="C342" s="1"/>
      <c r="D342" s="2"/>
    </row>
    <row r="343" spans="3:5" x14ac:dyDescent="0.2">
      <c r="C343" s="1"/>
      <c r="D343" s="2"/>
    </row>
    <row r="344" spans="3:5" x14ac:dyDescent="0.2">
      <c r="C344" s="1"/>
      <c r="D344" s="2"/>
    </row>
    <row r="345" spans="3:5" x14ac:dyDescent="0.2">
      <c r="C345" s="1"/>
      <c r="D345" s="2"/>
    </row>
  </sheetData>
  <mergeCells count="3">
    <mergeCell ref="B2:F2"/>
    <mergeCell ref="A7:G7"/>
    <mergeCell ref="B3:F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4" sqref="E24"/>
    </sheetView>
  </sheetViews>
  <sheetFormatPr defaultColWidth="8.875" defaultRowHeight="1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J27" sqref="J27"/>
    </sheetView>
  </sheetViews>
  <sheetFormatPr defaultColWidth="8.875" defaultRowHeight="15" x14ac:dyDescent="0.2"/>
  <sheetData>
    <row r="1" spans="1:1" x14ac:dyDescent="0.2">
      <c r="A1" t="s">
        <v>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>
      <selection activeCell="C3" sqref="C3"/>
    </sheetView>
  </sheetViews>
  <sheetFormatPr defaultColWidth="8.875" defaultRowHeight="1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5" sqref="D5"/>
    </sheetView>
  </sheetViews>
  <sheetFormatPr defaultColWidth="8.875" defaultRowHeight="1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B3" sqref="B3"/>
    </sheetView>
  </sheetViews>
  <sheetFormatPr defaultColWidth="8.875" defaultRowHeight="1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C4" sqref="C4"/>
    </sheetView>
  </sheetViews>
  <sheetFormatPr defaultColWidth="8.875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DataSet</vt:lpstr>
      <vt:lpstr>A1. Summary</vt:lpstr>
      <vt:lpstr>A2. Decomposition</vt:lpstr>
      <vt:lpstr>A3. Model Building</vt:lpstr>
      <vt:lpstr>A4. Model Forecasting</vt:lpstr>
      <vt:lpstr>A6. Safety Stock</vt:lpstr>
      <vt:lpstr>A7. Simulation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ALINA KHAN</cp:lastModifiedBy>
  <dcterms:created xsi:type="dcterms:W3CDTF">2023-03-18T16:28:17Z</dcterms:created>
  <dcterms:modified xsi:type="dcterms:W3CDTF">2023-07-14T19:18:03Z</dcterms:modified>
</cp:coreProperties>
</file>